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https://amwater-my.sharepoint.com/personal/dave_pruitt_amwater_com/Documents/Desktop/"/>
    </mc:Choice>
  </mc:AlternateContent>
  <xr:revisionPtr revIDLastSave="0" documentId="8_{93CF1706-D7A1-4977-A184-EBBCD913F0FF}" xr6:coauthVersionLast="47" xr6:coauthVersionMax="47" xr10:uidLastSave="{00000000-0000-0000-0000-000000000000}"/>
  <workbookProtection workbookAlgorithmName="SHA-512" workbookHashValue="kWllZmMU6wn3CJj78C9r1YUPhRfEpQTHgtKBl4quTpSgnlvCr65IjT3D7nyNtKTpd57GTmI7skhgXAj5TArCmw==" workbookSaltValue="riy+PT7lQAdwOA9XlDMH/g==" workbookSpinCount="100000" lockStructure="1"/>
  <bookViews>
    <workbookView xWindow="38280" yWindow="-120" windowWidth="38640" windowHeight="23520" xr2:uid="{00000000-000D-0000-FFFF-FFFF00000000}"/>
  </bookViews>
  <sheets>
    <sheet name="DEMAND WORKSHEET" sheetId="1" r:id="rId1"/>
    <sheet name="NEW SERVICE APPLICATION" sheetId="8" r:id="rId2"/>
    <sheet name="NEW SERVICE BID SHEET" sheetId="4" r:id="rId3"/>
    <sheet name="TOTAL COSTS SHEET" sheetId="9" r:id="rId4"/>
    <sheet name="METER TABLE" sheetId="2" state="hidden" r:id="rId5"/>
    <sheet name="HEADLOSS CALCULATIONS" sheetId="3" state="hidden" r:id="rId6"/>
  </sheets>
  <definedNames>
    <definedName name="_xlnm.Print_Area" localSheetId="1">'NEW SERVICE APPLICATION'!$A$1:$T$181</definedName>
    <definedName name="_xlnm.Print_Area" localSheetId="3">'TOTAL COSTS SHEET'!$A$1:$M$31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7" i="4" l="1"/>
  <c r="D37" i="4" l="1"/>
  <c r="F37" i="4"/>
  <c r="H37" i="4"/>
  <c r="J37" i="4"/>
  <c r="L37" i="4"/>
  <c r="N37" i="4"/>
  <c r="P37" i="4"/>
  <c r="R37" i="4"/>
  <c r="T37" i="4"/>
  <c r="V37" i="4"/>
  <c r="C20" i="9"/>
  <c r="D20" i="9"/>
  <c r="C15" i="9"/>
  <c r="C14" i="9"/>
  <c r="C13" i="9"/>
  <c r="C12" i="9"/>
  <c r="C11" i="9"/>
  <c r="D24" i="9" l="1"/>
  <c r="D28" i="9" s="1"/>
  <c r="B4" i="4"/>
  <c r="B5" i="4"/>
  <c r="B6" i="4"/>
  <c r="B7" i="4"/>
  <c r="B8" i="4"/>
  <c r="P13" i="8"/>
  <c r="F13" i="8"/>
  <c r="S15" i="8"/>
  <c r="G17" i="8"/>
  <c r="M15" i="8"/>
  <c r="F26" i="1" l="1"/>
  <c r="K11" i="3" l="1"/>
  <c r="O11" i="3" s="1"/>
  <c r="E11" i="3"/>
  <c r="R5" i="3"/>
  <c r="F25" i="1"/>
  <c r="F27" i="1"/>
  <c r="F28" i="1"/>
  <c r="F29" i="1"/>
  <c r="F30" i="1"/>
  <c r="F20" i="1"/>
  <c r="F15" i="1" l="1"/>
  <c r="R4" i="3" l="1"/>
  <c r="R3" i="3"/>
  <c r="R2" i="3"/>
  <c r="K10" i="3"/>
  <c r="K9" i="3"/>
  <c r="K8" i="3"/>
  <c r="E10" i="3"/>
  <c r="E9" i="3"/>
  <c r="E8" i="3"/>
  <c r="L35" i="2"/>
  <c r="L34" i="2"/>
  <c r="L33" i="2"/>
  <c r="L32" i="2"/>
  <c r="L31" i="2"/>
  <c r="L30" i="2"/>
  <c r="L29" i="2"/>
  <c r="J29" i="2"/>
  <c r="L28" i="2"/>
  <c r="J28" i="2"/>
  <c r="L27" i="2"/>
  <c r="J27" i="2"/>
  <c r="L26" i="2"/>
  <c r="J26" i="2"/>
  <c r="L25" i="2"/>
  <c r="J25" i="2"/>
  <c r="L24" i="2"/>
  <c r="J24" i="2"/>
  <c r="H24" i="2"/>
  <c r="L23" i="2"/>
  <c r="J23" i="2"/>
  <c r="H23" i="2"/>
  <c r="L22" i="2"/>
  <c r="J22" i="2"/>
  <c r="H22" i="2"/>
  <c r="F22" i="2"/>
  <c r="L21" i="2"/>
  <c r="J21" i="2"/>
  <c r="H21" i="2"/>
  <c r="F21" i="2"/>
  <c r="D21" i="2"/>
  <c r="L20" i="2"/>
  <c r="J20" i="2"/>
  <c r="H20" i="2"/>
  <c r="F20" i="2"/>
  <c r="D20" i="2"/>
  <c r="L19" i="2"/>
  <c r="J19" i="2"/>
  <c r="H19" i="2"/>
  <c r="F19" i="2"/>
  <c r="D19" i="2"/>
  <c r="L18" i="2"/>
  <c r="J18" i="2"/>
  <c r="H18" i="2"/>
  <c r="F18" i="2"/>
  <c r="D18" i="2"/>
  <c r="L17" i="2"/>
  <c r="J17" i="2"/>
  <c r="H17" i="2"/>
  <c r="F17" i="2"/>
  <c r="D17" i="2"/>
  <c r="L16" i="2"/>
  <c r="J16" i="2"/>
  <c r="H16" i="2"/>
  <c r="F16" i="2"/>
  <c r="D16" i="2"/>
  <c r="L15" i="2"/>
  <c r="J15" i="2"/>
  <c r="H15" i="2"/>
  <c r="F15" i="2"/>
  <c r="D15" i="2"/>
  <c r="L14" i="2"/>
  <c r="J14" i="2"/>
  <c r="H14" i="2"/>
  <c r="F14" i="2"/>
  <c r="D14" i="2"/>
  <c r="L13" i="2"/>
  <c r="J13" i="2"/>
  <c r="H13" i="2"/>
  <c r="F13" i="2"/>
  <c r="D13" i="2"/>
  <c r="L12" i="2"/>
  <c r="J12" i="2"/>
  <c r="H12" i="2"/>
  <c r="F12" i="2"/>
  <c r="D12" i="2"/>
  <c r="L11" i="2"/>
  <c r="J11" i="2"/>
  <c r="H11" i="2"/>
  <c r="F11" i="2"/>
  <c r="D11" i="2"/>
  <c r="B11" i="2"/>
  <c r="B12" i="2" s="1"/>
  <c r="B13" i="2" s="1"/>
  <c r="B14" i="2" s="1"/>
  <c r="B15" i="2" s="1"/>
  <c r="B16" i="2" s="1"/>
  <c r="B17" i="2" s="1"/>
  <c r="B18" i="2" s="1"/>
  <c r="B19" i="2" s="1"/>
  <c r="L10" i="2"/>
  <c r="J10" i="2"/>
  <c r="H10" i="2"/>
  <c r="F10" i="2"/>
  <c r="D10" i="2"/>
  <c r="F16" i="1"/>
  <c r="F17" i="1"/>
  <c r="F18" i="1"/>
  <c r="F19" i="1"/>
  <c r="F21" i="1"/>
  <c r="F22" i="1"/>
  <c r="F23" i="1"/>
  <c r="F24" i="1"/>
  <c r="F14" i="1"/>
  <c r="F34" i="1" l="1"/>
  <c r="F46" i="1" s="1"/>
  <c r="O10" i="3"/>
  <c r="O9" i="3"/>
  <c r="O8" i="3"/>
  <c r="F48" i="1" l="1"/>
  <c r="F47" i="1"/>
  <c r="F50" i="1" l="1"/>
  <c r="F64" i="1" s="1"/>
  <c r="F8" i="3" l="1"/>
  <c r="J8" i="3" s="1"/>
  <c r="L8" i="3" s="1"/>
  <c r="M8" i="3" s="1"/>
  <c r="F55" i="1" s="1"/>
  <c r="F72" i="1"/>
  <c r="F68" i="1"/>
  <c r="F66" i="1"/>
  <c r="F76" i="1"/>
  <c r="F58" i="1"/>
  <c r="F11" i="3"/>
  <c r="J11" i="3" s="1"/>
  <c r="L11" i="3" s="1"/>
  <c r="M11" i="3" s="1"/>
  <c r="F60" i="1"/>
  <c r="F9" i="3"/>
  <c r="G9" i="3" s="1"/>
  <c r="H9" i="3" s="1"/>
  <c r="F10" i="3"/>
  <c r="J10" i="3" s="1"/>
  <c r="L10" i="3" s="1"/>
  <c r="M10" i="3" s="1"/>
  <c r="F69" i="1" s="1"/>
  <c r="F74" i="1"/>
  <c r="F62" i="1"/>
  <c r="F70" i="1"/>
  <c r="F56" i="1"/>
  <c r="I56" i="1" l="1"/>
  <c r="H56" i="1" s="1"/>
  <c r="I58" i="1"/>
  <c r="H58" i="1" s="1"/>
  <c r="G8" i="3"/>
  <c r="H8" i="3" s="1"/>
  <c r="S2" i="3"/>
  <c r="F57" i="1"/>
  <c r="F65" i="1"/>
  <c r="J9" i="3"/>
  <c r="L9" i="3" s="1"/>
  <c r="M9" i="3" s="1"/>
  <c r="I60" i="1" s="1"/>
  <c r="H60" i="1" s="1"/>
  <c r="S4" i="3"/>
  <c r="G10" i="3"/>
  <c r="H10" i="3" s="1"/>
  <c r="G11" i="3"/>
  <c r="H11" i="3" s="1"/>
  <c r="F67" i="1"/>
  <c r="I66" i="1"/>
  <c r="H66" i="1" s="1"/>
  <c r="I68" i="1"/>
  <c r="H68" i="1" s="1"/>
  <c r="I70" i="1"/>
  <c r="H70" i="1" s="1"/>
  <c r="I72" i="1"/>
  <c r="H72" i="1" s="1"/>
  <c r="I74" i="1"/>
  <c r="H74" i="1" s="1"/>
  <c r="I76" i="1"/>
  <c r="H76" i="1" s="1"/>
  <c r="S5" i="3"/>
  <c r="F75" i="1"/>
  <c r="F73" i="1"/>
  <c r="F71" i="1"/>
  <c r="I64" i="1" l="1"/>
  <c r="H64" i="1" s="1"/>
  <c r="F61" i="1"/>
  <c r="S3" i="3"/>
  <c r="F63" i="1"/>
  <c r="F59" i="1"/>
  <c r="I62" i="1"/>
  <c r="H6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Kevin Keane</author>
  </authors>
  <commentList>
    <comment ref="G27" authorId="0" shapeId="0" xr:uid="{00000000-0006-0000-0000-000001000000}">
      <text>
        <r>
          <rPr>
            <sz val="9"/>
            <color indexed="81"/>
            <rFont val="Tahoma"/>
            <family val="2"/>
          </rPr>
          <t xml:space="preserve">A 1.6 GPF water closet is a typical tank\bowl toliet made </t>
        </r>
        <r>
          <rPr>
            <b/>
            <sz val="9"/>
            <color indexed="81"/>
            <rFont val="Tahoma"/>
            <family val="2"/>
          </rPr>
          <t>AFTER</t>
        </r>
        <r>
          <rPr>
            <sz val="9"/>
            <color indexed="81"/>
            <rFont val="Tahoma"/>
            <family val="2"/>
          </rPr>
          <t xml:space="preserve"> 1992 that uses a pressure vessel, </t>
        </r>
        <r>
          <rPr>
            <b/>
            <sz val="9"/>
            <color indexed="81"/>
            <rFont val="Tahoma"/>
            <family val="2"/>
          </rPr>
          <t>not</t>
        </r>
        <r>
          <rPr>
            <sz val="9"/>
            <color indexed="81"/>
            <rFont val="Tahoma"/>
            <family val="2"/>
          </rPr>
          <t xml:space="preserve"> gravity
</t>
        </r>
      </text>
    </comment>
    <comment ref="G28" authorId="0" shapeId="0" xr:uid="{00000000-0006-0000-0000-000002000000}">
      <text>
        <r>
          <rPr>
            <sz val="9"/>
            <color indexed="81"/>
            <rFont val="Tahoma"/>
            <family val="2"/>
          </rPr>
          <t xml:space="preserve">A &gt;1.6 GPF water closet is a typical tank\bowl toliet made </t>
        </r>
        <r>
          <rPr>
            <b/>
            <sz val="9"/>
            <color indexed="81"/>
            <rFont val="Tahoma"/>
            <family val="2"/>
          </rPr>
          <t>BEFORE</t>
        </r>
        <r>
          <rPr>
            <sz val="9"/>
            <color indexed="81"/>
            <rFont val="Tahoma"/>
            <family val="2"/>
          </rPr>
          <t xml:space="preserve"> 1992 or rated as such that uses a pressure vessel, </t>
        </r>
        <r>
          <rPr>
            <b/>
            <sz val="9"/>
            <color indexed="81"/>
            <rFont val="Tahoma"/>
            <family val="2"/>
          </rPr>
          <t>not</t>
        </r>
        <r>
          <rPr>
            <sz val="9"/>
            <color indexed="81"/>
            <rFont val="Tahoma"/>
            <family val="2"/>
          </rPr>
          <t xml:space="preserve"> gravity
</t>
        </r>
      </text>
    </comment>
    <comment ref="G29" authorId="0" shapeId="0" xr:uid="{00000000-0006-0000-0000-000003000000}">
      <text>
        <r>
          <rPr>
            <sz val="9"/>
            <color indexed="81"/>
            <rFont val="Tahoma"/>
            <family val="2"/>
          </rPr>
          <t xml:space="preserve">A 1.0 GPF urinal are those urinals made </t>
        </r>
        <r>
          <rPr>
            <b/>
            <sz val="9"/>
            <color indexed="81"/>
            <rFont val="Tahoma"/>
            <family val="2"/>
          </rPr>
          <t>AFTER</t>
        </r>
        <r>
          <rPr>
            <sz val="9"/>
            <color indexed="81"/>
            <rFont val="Tahoma"/>
            <family val="2"/>
          </rPr>
          <t xml:space="preserve"> 1992.Urinals are not common in residential houses 
</t>
        </r>
      </text>
    </comment>
    <comment ref="G30" authorId="0" shapeId="0" xr:uid="{00000000-0006-0000-0000-000004000000}">
      <text>
        <r>
          <rPr>
            <sz val="9"/>
            <color indexed="81"/>
            <rFont val="Tahoma"/>
            <family val="2"/>
          </rPr>
          <t xml:space="preserve">A &gt;1.0 GPF urinal are those urinals made </t>
        </r>
        <r>
          <rPr>
            <b/>
            <sz val="9"/>
            <color indexed="81"/>
            <rFont val="Tahoma"/>
            <family val="2"/>
          </rPr>
          <t xml:space="preserve">BEFORE </t>
        </r>
        <r>
          <rPr>
            <sz val="9"/>
            <color indexed="81"/>
            <rFont val="Tahoma"/>
            <family val="2"/>
          </rPr>
          <t>1992.  Urinals are not common in residential houses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tc={A3482D6C-0D52-4AB0-BBB6-993220CB68A9}</author>
  </authors>
  <commentList>
    <comment ref="P159" authorId="0" shapeId="0" xr:uid="{A3482D6C-0D52-4AB0-BBB6-993220CB68A9}">
      <text>
        <t>[Threaded comment]
Your version of Excel allows you to read this threaded comment; however, any edits to it will get removed if the file is opened in a newer version of Excel. Learn more: https://go.microsoft.com/fwlink/?linkid=870924
Comment:
    PRESS THE "CTRL" BUTTON AND THE SEMI-COLON BUTTON ";" AT THE SAME TIME TO POPULATE CURRENT DATE.</t>
      </text>
    </comment>
  </commentList>
</comments>
</file>

<file path=xl/sharedStrings.xml><?xml version="1.0" encoding="utf-8"?>
<sst xmlns="http://schemas.openxmlformats.org/spreadsheetml/2006/main" count="376" uniqueCount="255">
  <si>
    <t>Fixture/Appliance</t>
  </si>
  <si>
    <t>Flow Range (gpm)</t>
  </si>
  <si>
    <t>Min.</t>
  </si>
  <si>
    <t>Max.</t>
  </si>
  <si>
    <t>Kitchen faucet</t>
  </si>
  <si>
    <t>Bathroom faucet</t>
  </si>
  <si>
    <t>Washing machine</t>
  </si>
  <si>
    <t>Dishwasher</t>
  </si>
  <si>
    <t xml:space="preserve">Irrigation system </t>
  </si>
  <si>
    <t xml:space="preserve">Flow rates for various fixtures/appliances may vary by manufacture. </t>
  </si>
  <si>
    <t>Toilet flow rates are for less than 1 minute duration based on 1.6 gallon per flush standards</t>
  </si>
  <si>
    <t xml:space="preserve">Irrigation flow rate provided by lawn irrigation company as average. </t>
  </si>
  <si>
    <t>Total number of each fixture in building</t>
  </si>
  <si>
    <t>GPM= Gallons Per Minute</t>
  </si>
  <si>
    <t xml:space="preserve">*Flow Range (GPM) required. </t>
  </si>
  <si>
    <t>* Calculations use "Max" GPM requirement</t>
  </si>
  <si>
    <r>
      <rPr>
        <b/>
        <u/>
        <sz val="11"/>
        <color theme="1"/>
        <rFont val="Calibri"/>
        <family val="2"/>
        <scheme val="minor"/>
      </rPr>
      <t>Notes</t>
    </r>
    <r>
      <rPr>
        <sz val="11"/>
        <color theme="1"/>
        <rFont val="Calibri"/>
        <family val="2"/>
        <scheme val="minor"/>
      </rPr>
      <t>:</t>
    </r>
  </si>
  <si>
    <t>Total GPM request based on 25% % fixture operation while lawn irrigation in operation</t>
  </si>
  <si>
    <t>Total GPM request based on 25% % fixture operation while Roman tub in operation</t>
  </si>
  <si>
    <t>Roman Tub Faucet</t>
  </si>
  <si>
    <t>Bathtub Faucet/ Shower head combo</t>
  </si>
  <si>
    <t>Total GPM request based on 50% fixture operation W/O Roman tub or Lawn irrigation</t>
  </si>
  <si>
    <t>GPM</t>
  </si>
  <si>
    <t>Highest flow demand required</t>
  </si>
  <si>
    <t>Missouri-American Water Company</t>
  </si>
  <si>
    <t xml:space="preserve">Residential and small commercial meter sizing </t>
  </si>
  <si>
    <t xml:space="preserve">Flow Range for fixtures compiled from USEPA, AWWA, and other sources. </t>
  </si>
  <si>
    <t>Maximum Instantaneous Flow Rate (GPM)</t>
  </si>
  <si>
    <t>5/8" Meter</t>
  </si>
  <si>
    <t>3/4" Meter</t>
  </si>
  <si>
    <t>1" Meter</t>
  </si>
  <si>
    <t>1-1/2" Meter</t>
  </si>
  <si>
    <t>2" Meter</t>
  </si>
  <si>
    <t>Badger Model 25</t>
  </si>
  <si>
    <t>Badger Model 35</t>
  </si>
  <si>
    <t>Badger Model 55</t>
  </si>
  <si>
    <t xml:space="preserve">Neptune - E-Coder T-10 </t>
  </si>
  <si>
    <t>Pressure Loss Across Meter (PSI)</t>
  </si>
  <si>
    <t>Minimum Distribution System Pressure Required (PSI)</t>
  </si>
  <si>
    <t>Minimum Pressure After Meter =</t>
  </si>
  <si>
    <t>psi</t>
  </si>
  <si>
    <t>Static psi</t>
  </si>
  <si>
    <t>Res psi</t>
  </si>
  <si>
    <t>Total pipe</t>
  </si>
  <si>
    <t>Total hl</t>
  </si>
  <si>
    <t>Pipe diameter (in.)</t>
  </si>
  <si>
    <t>Area (ft^2)</t>
  </si>
  <si>
    <t>Flow (gpm)</t>
  </si>
  <si>
    <t>Flow (cfs)</t>
  </si>
  <si>
    <t>Vel. (fps)</t>
  </si>
  <si>
    <t>C factor</t>
  </si>
  <si>
    <t>hl/100ft (ft.)</t>
  </si>
  <si>
    <t>length (ft)</t>
  </si>
  <si>
    <t>(ft.)</t>
  </si>
  <si>
    <t>(psi)</t>
  </si>
  <si>
    <t>pipe volume (gal.)</t>
  </si>
  <si>
    <t>Feet</t>
  </si>
  <si>
    <t>PSI</t>
  </si>
  <si>
    <t>1" copper service line pressure loss</t>
  </si>
  <si>
    <t>1 1/2" copper service line pressure loss</t>
  </si>
  <si>
    <t>2" copper service line pressure loss</t>
  </si>
  <si>
    <t>1"</t>
  </si>
  <si>
    <t>2"</t>
  </si>
  <si>
    <t>1.5"</t>
  </si>
  <si>
    <t>FAIL</t>
  </si>
  <si>
    <t>1" meter pressure loss</t>
  </si>
  <si>
    <t>3/4" meter pressure loss</t>
  </si>
  <si>
    <t>1 1/2" meter pressure loss</t>
  </si>
  <si>
    <t>2" meter pressure loss</t>
  </si>
  <si>
    <t>Total fixture flow rate:</t>
  </si>
  <si>
    <t>Hose bib</t>
  </si>
  <si>
    <t>Bar faucet</t>
  </si>
  <si>
    <t>Minimum static pressure at service request location</t>
  </si>
  <si>
    <t>DEVELOPER/BUILDER:</t>
  </si>
  <si>
    <t>ADDRESS:</t>
  </si>
  <si>
    <t>2 1/2" copper service line pressure loss</t>
  </si>
  <si>
    <t>Laundry Sink faucet</t>
  </si>
  <si>
    <t>Toilet, 1.6 GPF gravity tank</t>
  </si>
  <si>
    <t>*Service Sink Faucet/Mop Sink</t>
  </si>
  <si>
    <t>*Toilet, 1.6 GPF Flushometer Valve</t>
  </si>
  <si>
    <t>*Toilet, &gt;1.6 GPF Flushometer Valve</t>
  </si>
  <si>
    <t>*Urinal, 1.0 GPF</t>
  </si>
  <si>
    <t>*Urinal, &gt;1.0 GPF</t>
  </si>
  <si>
    <t>* Typically not used in residential applications</t>
  </si>
  <si>
    <r>
      <rPr>
        <b/>
        <sz val="11"/>
        <color theme="1"/>
        <rFont val="Calibri"/>
        <family val="2"/>
        <scheme val="minor"/>
      </rPr>
      <t>Click</t>
    </r>
    <r>
      <rPr>
        <sz val="11"/>
        <color theme="1"/>
        <rFont val="Calibri"/>
        <family val="2"/>
        <scheme val="minor"/>
      </rPr>
      <t xml:space="preserve"> here for a definition for this fixture</t>
    </r>
  </si>
  <si>
    <t>SUBDIVISION (If Applicable):</t>
  </si>
  <si>
    <t>LOT # (If Applicable):</t>
  </si>
  <si>
    <t>Typical Flow Rates for Appliances and Fixtures</t>
  </si>
  <si>
    <t>2.5"</t>
  </si>
  <si>
    <t>side of meter</t>
  </si>
  <si>
    <t>(=&gt;40 PSI)</t>
  </si>
  <si>
    <t xml:space="preserve">Pressure at outlet </t>
  </si>
  <si>
    <t>MISSOURI-AMERICAN WATER COMPANY</t>
  </si>
  <si>
    <t>DISTRICT:  ST. LOUIS COUNTY, MO</t>
  </si>
  <si>
    <t>PRICE SCHEDULE</t>
  </si>
  <si>
    <t>CONTRACTOR NAME:</t>
  </si>
  <si>
    <t>SUBDIVISION:</t>
  </si>
  <si>
    <t>LOT #:</t>
  </si>
  <si>
    <t>NEW SERVICE LINES AND METER SETTING INSTALLATIONS</t>
  </si>
  <si>
    <t>NOTES:</t>
  </si>
  <si>
    <t>Must include LEAD FREE FITTINGS</t>
  </si>
  <si>
    <t>Except where the Company elects to furnish materials for the jobs assigned to Contractor, Contractor will furnish at its expense all materials necessary for use in the job assigned to it.</t>
  </si>
  <si>
    <t>Contractor will be responsible for hauling materials furnished by Company from the Company's point of supply to the job.  Contractor will furnish all materials (except that supplied by the Company), tools, equipment and labor necessary for the proper completion of the jobs assigned to Contractor.</t>
  </si>
  <si>
    <t>The Contractor will have two working weeks from time of transmittal to complete installation of new service unless other arrangements are agreed upon with owner.  During times of inclement weather, OWNER and Contractor will agree upon a completion date.</t>
  </si>
  <si>
    <t xml:space="preserve">All Restoration will be the at the sole costs and resposibility of the Developer/ Requestor of the new service installation. </t>
  </si>
  <si>
    <t xml:space="preserve">Contractor will render invoices detailing date, location, materials, and type of work completed. Contractor will also attach to such monthly invoice written proof satisfactory to Company that no such employee and no material person or supplier or any person has any lien or claim on the work or against the Company </t>
  </si>
  <si>
    <t xml:space="preserve">because of the work for which compensation is sought.  Contractor to detail all applicable taxes on invoice as a separate line item for all materials provided by contractor.   Contractor must identify each location and breakout all charges for individual addresses. Invoices will need to be broken out by Labor, Material, Paving and Restoration. </t>
  </si>
  <si>
    <t>All materials shall be purchased from Core &amp; Main , Midwest Municipal or Plumbers Supply.</t>
  </si>
  <si>
    <t>Contractor Safety Brief to be reviewed and signed off by all employees that perform work.</t>
  </si>
  <si>
    <t>Service installation shall include excavation of tap hole.  MOAW will make the tap, provide the saddle (if applicable), corp, tail piece.</t>
  </si>
  <si>
    <t>Contractor responsible for obtaining all Permits.  Permitting/Escrow Bonds shall not be included in pricing and will be a pass through cost.</t>
  </si>
  <si>
    <t>*Contractor shall not call MAWC for tap until all contractor installed service and meter setter and box are installed.*</t>
  </si>
  <si>
    <t xml:space="preserve">Contractor as part of this bid sheet will connect service installation to the previously installed customer side of the service. </t>
  </si>
  <si>
    <t xml:space="preserve">PLEASE PROVIDE PRICE FOR SELECTED SERVICE TYPE BELOW: </t>
  </si>
  <si>
    <t>Type of Service</t>
  </si>
  <si>
    <t>LABOR RATE</t>
  </si>
  <si>
    <t>MATERIAL COSTS</t>
  </si>
  <si>
    <t>NEW SERVICE</t>
  </si>
  <si>
    <t>Notes:</t>
  </si>
  <si>
    <t>1.  Owner and Contractor responsibilities per Agreement</t>
  </si>
  <si>
    <t>2.  Contractor must approve all materials with Owner</t>
  </si>
  <si>
    <t>3.  Price provided will be a costs not to exceed. No extra costs will be paid by Missouri American Water Company.</t>
  </si>
  <si>
    <t xml:space="preserve">4. Missouri-American Water Company will make all taps and will supply tapping saddle (If applicable), corp and tail piece. </t>
  </si>
  <si>
    <t>* Drinking Fountain</t>
  </si>
  <si>
    <t>I AM APPLYING FOR:</t>
  </si>
  <si>
    <t xml:space="preserve">  Domestic Service</t>
  </si>
  <si>
    <t xml:space="preserve">   Fire Service</t>
  </si>
  <si>
    <t xml:space="preserve">    Irrigation Service</t>
  </si>
  <si>
    <t>SERVICE LOCATION:</t>
  </si>
  <si>
    <t>Street Address</t>
  </si>
  <si>
    <t>City</t>
  </si>
  <si>
    <t>County</t>
  </si>
  <si>
    <t>Subdivision</t>
  </si>
  <si>
    <t>Lot</t>
  </si>
  <si>
    <t>Property is situated between Streets</t>
  </si>
  <si>
    <t>&amp;</t>
  </si>
  <si>
    <r>
      <t>*Please place an "</t>
    </r>
    <r>
      <rPr>
        <b/>
        <sz val="12"/>
        <color theme="1"/>
        <rFont val="Calibri"/>
        <family val="2"/>
        <scheme val="minor"/>
      </rPr>
      <t>X</t>
    </r>
    <r>
      <rPr>
        <sz val="11"/>
        <color theme="1"/>
        <rFont val="Calibri"/>
        <family val="2"/>
        <scheme val="minor"/>
      </rPr>
      <t xml:space="preserve">" in your preferred service location in the "Yellow" box in the below diagram: </t>
    </r>
  </si>
  <si>
    <t>APPLICANT INFORMATION:</t>
  </si>
  <si>
    <t>Name</t>
  </si>
  <si>
    <t>Address</t>
  </si>
  <si>
    <t>Phone</t>
  </si>
  <si>
    <t>Cell</t>
  </si>
  <si>
    <t>Email</t>
  </si>
  <si>
    <t>BILLING INFORMATION (Party Responsible for Bill):</t>
  </si>
  <si>
    <t>BILLING POINT OF CONTACT INFORMATION (If an Organization):</t>
  </si>
  <si>
    <t xml:space="preserve">          New Service Application</t>
  </si>
  <si>
    <t xml:space="preserve">                   Page 1 of 3</t>
  </si>
  <si>
    <t>THIS PROPERTY IS:</t>
  </si>
  <si>
    <t xml:space="preserve">  New Construction</t>
  </si>
  <si>
    <t xml:space="preserve">  Subdivision</t>
  </si>
  <si>
    <t xml:space="preserve">  Vacant Land</t>
  </si>
  <si>
    <t xml:space="preserve">  Existing Building</t>
  </si>
  <si>
    <t xml:space="preserve">  Demolition</t>
  </si>
  <si>
    <t xml:space="preserve">  Currently Using Well Water</t>
  </si>
  <si>
    <t>USE OF SERVICE:</t>
  </si>
  <si>
    <t xml:space="preserve">  Single Family</t>
  </si>
  <si>
    <t xml:space="preserve">  Commecial</t>
  </si>
  <si>
    <t xml:space="preserve">  Multi-Family (2-4 Units)</t>
  </si>
  <si>
    <t xml:space="preserve">  Irrigation Only</t>
  </si>
  <si>
    <t xml:space="preserve">  Apartments (5 Unit and Up)</t>
  </si>
  <si>
    <t xml:space="preserve">  Other (Describe)</t>
  </si>
  <si>
    <t>COMPLETE FOR DOMESTIC WATER SERVICE</t>
  </si>
  <si>
    <t>(Provide MAWC Demand Worksheet-Indicate Service Line and Meter Size below from worksheet)</t>
  </si>
  <si>
    <t xml:space="preserve">Is there an exisitng domestic </t>
  </si>
  <si>
    <t xml:space="preserve">  Yes </t>
  </si>
  <si>
    <t xml:space="preserve">  No</t>
  </si>
  <si>
    <t>service at the property?</t>
  </si>
  <si>
    <t xml:space="preserve">If "Yes" do you want to : </t>
  </si>
  <si>
    <t xml:space="preserve">  Replace / Upgrade </t>
  </si>
  <si>
    <t xml:space="preserve">  Add a new service </t>
  </si>
  <si>
    <t xml:space="preserve">  the exisitng service</t>
  </si>
  <si>
    <t xml:space="preserve">  (Keep the Existing Service)</t>
  </si>
  <si>
    <t xml:space="preserve">What size service line are you requesting? </t>
  </si>
  <si>
    <t>What size meter are you requesitng?</t>
  </si>
  <si>
    <t>COMPLETE FOR FIRE SERVICE</t>
  </si>
  <si>
    <t>Is there an existing fire service</t>
  </si>
  <si>
    <t>at the property?</t>
  </si>
  <si>
    <t>What size fire service are you requesting?</t>
  </si>
  <si>
    <t>COMPLETE FOR IRRIGATION SERVICE</t>
  </si>
  <si>
    <t>What size meter are you requesting ?</t>
  </si>
  <si>
    <t xml:space="preserve">What is your gallons per minute (GPM) </t>
  </si>
  <si>
    <t>requirement?</t>
  </si>
  <si>
    <t>What size irrigation service are you requesting?</t>
  </si>
  <si>
    <t xml:space="preserve">                   Page 2 of 3</t>
  </si>
  <si>
    <t>APPLICANT, PLEASE COMPLETE AND SIGN BELOW:</t>
  </si>
  <si>
    <t xml:space="preserve">  Existing Well, if any, will be physically removed. </t>
  </si>
  <si>
    <t xml:space="preserve">Print Name: </t>
  </si>
  <si>
    <t>Title:</t>
  </si>
  <si>
    <t>Signature:</t>
  </si>
  <si>
    <t>Date:</t>
  </si>
  <si>
    <t xml:space="preserve">                   Page 3 of 3</t>
  </si>
  <si>
    <t xml:space="preserve">  Yes</t>
  </si>
  <si>
    <t>Is there a Plumbing Contractor/</t>
  </si>
  <si>
    <t>Fire Sprinkler Contractor</t>
  </si>
  <si>
    <t xml:space="preserve">Applicant wishes to utilize and </t>
  </si>
  <si>
    <t>"Sole Source " bidding ?</t>
  </si>
  <si>
    <t>If "Yes" Please provide Contractors name:</t>
  </si>
  <si>
    <t xml:space="preserve">Developer / Builder </t>
  </si>
  <si>
    <t>CITY:</t>
  </si>
  <si>
    <t xml:space="preserve">     BUILDING</t>
  </si>
  <si>
    <t>(Information taken from Demand Worksheet</t>
  </si>
  <si>
    <t>this applies to services smaller than 3")</t>
  </si>
  <si>
    <t xml:space="preserve">Please attach the executed "Application for Special Connection" form to this application. </t>
  </si>
  <si>
    <t>who should sign the "Application for Special Connection form that they have seen the plans.</t>
  </si>
  <si>
    <t xml:space="preserve">Sprinkler plans must be submitted / reviewed and acknowledged by the local fire official, </t>
  </si>
  <si>
    <t xml:space="preserve">  I understand that these services are subject to the rates and conditions of Missouri American </t>
  </si>
  <si>
    <t xml:space="preserve">  Water Company. </t>
  </si>
  <si>
    <t xml:space="preserve">  system is in compliance with all applicable code requirements. </t>
  </si>
  <si>
    <t xml:space="preserve">  I understand that it is the applicant's and/ or their agent's responsibility to ensure their plumbing </t>
  </si>
  <si>
    <t xml:space="preserve">  services and on domestic service were potential cross conneciton may occur. </t>
  </si>
  <si>
    <t xml:space="preserve">  I understand that a Backflow Device that meets jurisdictional requirements is required for all fire </t>
  </si>
  <si>
    <t xml:space="preserve">  I understand that I will be billed for water usage on fire services for purposes other than fire</t>
  </si>
  <si>
    <t xml:space="preserve">  suppression / extinguishment or testing and that it is encouraged that customers notify the water </t>
  </si>
  <si>
    <t xml:space="preserve">  company's local office after the fire service is used for such purposes. </t>
  </si>
  <si>
    <r>
      <t xml:space="preserve">*(Fill out information in "yellow" cells)*- </t>
    </r>
    <r>
      <rPr>
        <b/>
        <u/>
        <sz val="14"/>
        <color rgb="FFFF0000"/>
        <rFont val="Calibri"/>
        <family val="2"/>
        <scheme val="minor"/>
      </rPr>
      <t>INFORMATION IS FOR SERVICES SMALLER THAN 3"</t>
    </r>
  </si>
  <si>
    <r>
      <rPr>
        <b/>
        <sz val="48"/>
        <color rgb="FFFF0000"/>
        <rFont val="Aharoni"/>
        <charset val="177"/>
      </rPr>
      <t>N</t>
    </r>
    <r>
      <rPr>
        <b/>
        <sz val="36"/>
        <color rgb="FFFF0000"/>
        <rFont val="Aharoni"/>
        <charset val="177"/>
      </rPr>
      <t xml:space="preserve">EW </t>
    </r>
    <r>
      <rPr>
        <b/>
        <sz val="48"/>
        <color rgb="FFFF0000"/>
        <rFont val="Aharoni"/>
        <charset val="177"/>
      </rPr>
      <t>S</t>
    </r>
    <r>
      <rPr>
        <b/>
        <sz val="36"/>
        <color rgb="FFFF0000"/>
        <rFont val="Aharoni"/>
        <charset val="177"/>
      </rPr>
      <t xml:space="preserve">ERVICE </t>
    </r>
    <r>
      <rPr>
        <b/>
        <sz val="48"/>
        <color rgb="FFFF0000"/>
        <rFont val="Aharoni"/>
        <charset val="177"/>
      </rPr>
      <t>A</t>
    </r>
    <r>
      <rPr>
        <b/>
        <sz val="36"/>
        <color rgb="FFFF0000"/>
        <rFont val="Aharoni"/>
        <charset val="177"/>
      </rPr>
      <t>PPLICATION</t>
    </r>
  </si>
  <si>
    <t xml:space="preserve">  MISSOURI-AMERICAN WATER COMPANY</t>
  </si>
  <si>
    <t>Material</t>
  </si>
  <si>
    <t>Labor</t>
  </si>
  <si>
    <t>CONTRACTOR BID COSTS</t>
  </si>
  <si>
    <t>MAWC-TAP COSTS</t>
  </si>
  <si>
    <t>MAWC-FEE</t>
  </si>
  <si>
    <t>WATER SERVICE TOTAL COSTS SHEET</t>
  </si>
  <si>
    <t>TOTAL COSTS DUE TO MAWC FOR ABOVE REFERENCED WATER SERVICE</t>
  </si>
  <si>
    <t>MAWC TO FILL IN TAP COSTS</t>
  </si>
  <si>
    <t xml:space="preserve">  </t>
  </si>
  <si>
    <t>Place "X" in area to provide price</t>
  </si>
  <si>
    <t>Dishwasher flow rates are for approximately 1 minute duration based on efficiency standards and typical usage of 5 to 8 gallons per load</t>
  </si>
  <si>
    <t>A Purchase Order will be issued in order to submit invoices against.</t>
  </si>
  <si>
    <t xml:space="preserve">1" Service - 3/4" Meter </t>
  </si>
  <si>
    <t xml:space="preserve">1"Service - 1" Meter </t>
  </si>
  <si>
    <t xml:space="preserve">1-1/2" Service -3/4" meter </t>
  </si>
  <si>
    <t xml:space="preserve">1-1/2" Service - 1" meter </t>
  </si>
  <si>
    <t xml:space="preserve">1-1/2" Service - 1 1/2" meter </t>
  </si>
  <si>
    <t xml:space="preserve">2" Service - 1" meter </t>
  </si>
  <si>
    <t xml:space="preserve">2" Service - 1 1/2" meter </t>
  </si>
  <si>
    <t>2" Service - 2" meter</t>
  </si>
  <si>
    <t xml:space="preserve">2-1/2" Service - 1" meter </t>
  </si>
  <si>
    <t xml:space="preserve">2-1/2" Service - 1 1/2" meter </t>
  </si>
  <si>
    <t xml:space="preserve">2-1/2" Service - 2" meter </t>
  </si>
  <si>
    <r>
      <t>Meter Setter shall include Locking Arrow Inlet valve and Check valve on outlet side of setter.</t>
    </r>
    <r>
      <rPr>
        <b/>
        <u/>
        <sz val="12"/>
        <color rgb="FFFF0000"/>
        <rFont val="Calibri"/>
        <family val="2"/>
        <scheme val="minor"/>
      </rPr>
      <t xml:space="preserve"> </t>
    </r>
    <r>
      <rPr>
        <b/>
        <u/>
        <sz val="16"/>
        <color rgb="FFFF0000"/>
        <rFont val="Calibri"/>
        <family val="2"/>
        <scheme val="minor"/>
      </rPr>
      <t>Price shall include all fittings, bushings, adapters and meter setter support for proper installation.</t>
    </r>
    <r>
      <rPr>
        <b/>
        <u/>
        <sz val="12"/>
        <color rgb="FFFF0000"/>
        <rFont val="Calibri"/>
        <family val="2"/>
        <scheme val="minor"/>
      </rPr>
      <t xml:space="preserve"> ** </t>
    </r>
    <r>
      <rPr>
        <b/>
        <u/>
        <sz val="16"/>
        <color rgb="FFFF0000"/>
        <rFont val="Calibri"/>
        <family val="2"/>
        <scheme val="minor"/>
      </rPr>
      <t>Plumbing Contractor to leave meter adapter fititngs in the meter pit for meter installation. **</t>
    </r>
  </si>
  <si>
    <r>
      <t>Length of service line (</t>
    </r>
    <r>
      <rPr>
        <b/>
        <u/>
        <sz val="11"/>
        <color rgb="FFFF0000"/>
        <rFont val="Calibri"/>
        <family val="2"/>
        <scheme val="minor"/>
      </rPr>
      <t>Water Main to Meter Box</t>
    </r>
    <r>
      <rPr>
        <sz val="11"/>
        <color theme="1"/>
        <rFont val="Calibri"/>
        <family val="2"/>
        <scheme val="minor"/>
      </rPr>
      <t>)</t>
    </r>
  </si>
  <si>
    <t>TOTAL LABOR AND MATERIAL:</t>
  </si>
  <si>
    <t>(REVISED 08/29/2024)</t>
  </si>
  <si>
    <t xml:space="preserve">1" Copper Service Line, from 1" corp, enter  meter box with 1" service line to  (1") locking inlet valve, 3/4" yoke bar for installation of (3/4") meter, includes necessary fittings and adapters,  (1") check valve outlet side of setter,  (1") service line exiting the meter box 4', 24" Meter Box, adapter ring and 12" composite cover per spec.    </t>
  </si>
  <si>
    <t xml:space="preserve">1" Copper Service Line, from 1" corp, enter  meter box with (1") service line to  (1") locking inlet valve,  1" yoke bar for (1") meter installation and necessary fittings/ bushings,  (1") check valve outlet side of setter,  (1") service line exiting the box 4', 24" Meter Box, adapter ring and 12" composite cover per spec. </t>
  </si>
  <si>
    <t xml:space="preserve">1-1/2" Copper Service Line, from 2-1" corps into (1") fingers into manifold, enter box with (1 1/2") service line and reduce to (1") copper into a 3/4" yoke bar for installation of (3/4") meter that includes  (1") locking inlet valve,  Appropriate adapters for (3/4") meter yoke bar installation,  (1") check valve outlet side of setter, includes all bushings and fittings,  (1 1/2") service line exiting the box 4', 24" Meter Box, adapter ring and 12" composite cover per spec. </t>
  </si>
  <si>
    <t xml:space="preserve">1-1/2" Copper Service Line, from 2-1" corps into (1") fingers into manifold, enter box with (1 1/2") service line and reduce to (1") copper into a 1" yoke bar for installation of (1") meter that includes  (1") locking inlet valve,  (1") check valve outlet side of setter, includes all bushings and fittings,  (1 1/2") service line exiting the box 4',24" Meter Box, adapter ring and 12" composite cover per spec. </t>
  </si>
  <si>
    <t xml:space="preserve">1-1/2" Copper Service Line, from 2-1" corps into (1") fingers into manifold, enter box with (1 1/2") service line to full (2") copper setter with appropriate adapters for installation of (1 1/2") meter  w/1-1/4" high offset bypass on setter , includes (2") locking inlet valve and (2") Check valve Outlet side of setter. (1 1/2") service line exiting the box 4' includes all bushings and fititngs, Meter box to be Old Castle Model# 3660-36 DL/LW flush cover per spec. </t>
  </si>
  <si>
    <t xml:space="preserve">2" Copper Service Line, from 2-1" corps into (1") fingers into manifold, enter box with (2") service line to full (2") copper setter with appropriate adapters for installation of (1 1/2") meter  w/1-1/4" high offset bypass on setter , includes (2") locking inlet valve and (2") Check valve Outlet side of setter. (2") service line exiting the box 4' includes all bushings and fititngs, Meter box to be Old Castle Model# 3660-36 DL/LW flush cover per spec. </t>
  </si>
  <si>
    <t xml:space="preserve">2" Copper Service Line, from 2-1" corps into (1") fingers into manifold, enter box with (2") service line to full (2") copper setter for installation of (2") meter  w/1-1/4" high offset bypass on setter , includes (2") locking inlet valve and (2") Check valve Outlet side of setter. (2") service line exiting the box 4' includes all bushings and fititngs, Meter box to be Old Castle Model# 3660-36 DL/LW flush cover per spec. </t>
  </si>
  <si>
    <t xml:space="preserve">2 1/2" Copper Service Line, from 2-1" corps into (1") fingers into manifold, enter box with (2 1/2") service line reduce to 2" copper to full (2") copper setter with appropriate adapters for installation of (1 1/2") meter  w/1-1/4" high offset bypass on setter , includes (2") locking inlet valve and (2") Check valve Outlet side of setter. (2 1/2") service line exiting the box 4' includes all bushings and fititngs, Meter box to be Old Castle Model# 3660-36 DL/LW flush cover per spec. </t>
  </si>
  <si>
    <t xml:space="preserve">2" Copper Service Line, from 2-1" corps into (1") fingers into manifold, enter box with (2") service line and reduce to (1") copper into a (1") yoke bar for installation of (1") meter that includes  (1") locking inlet valve,  (1") check valve outlet side of setter, includes all bushings and fittings,  (2") service line exiting the box 4', 24" Meter Box, adapter ring and 12" composite cover per spec. </t>
  </si>
  <si>
    <t xml:space="preserve">2 1/2" Copper Service Line, from 2-1" corps into (1") fingers into manifold, enter box with (2 1/2") service line and reduce to (1") copper into a  (1") yoke bar for installation of (1") meter that includes  (1") locking inlet valve,  (1") check valve outlet side of setter, includes all bushings and fittings,  (2 1/2") service line exiting the box 4',24" Meter Box, adapter ring and 12" composite cover per spec. </t>
  </si>
  <si>
    <t xml:space="preserve">2 1/2" Copper Service Line, from 2-1" corps into (1") fingers into manifold, enter box with (2 1/2") service line and reduce to 2" copper into a full (2") copper setter for installation of (2") meter  w/1-1/4" high offset bypass on setter , includes (2") locking inlet valve and (2") Check valve Outlet side of setter. (2 1/2") service line exiting the box 4' includes all bushings and fititngs, Meter box to be Old Castle Model# 3660-36 DL/LW flush cover per spec.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</si>
</sst>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quot;$&quot;#,##0.00"/>
  </numFmts>
  <fonts count="45" x14ac:knownFonts="1">
    <font>
      <sz val="11"/>
      <color theme="1"/>
      <name val="Calibri"/>
      <family val="2"/>
      <scheme val="minor"/>
    </font>
    <font>
      <sz val="11"/>
      <color rgb="FFFF0000"/>
      <name val="Calibri"/>
      <family val="2"/>
      <scheme val="minor"/>
    </font>
    <font>
      <b/>
      <sz val="11"/>
      <color theme="1"/>
      <name val="Calibri"/>
      <family val="2"/>
      <scheme val="minor"/>
    </font>
    <font>
      <b/>
      <u/>
      <sz val="11"/>
      <color theme="1"/>
      <name val="Calibri"/>
      <family val="2"/>
      <scheme val="minor"/>
    </font>
    <font>
      <b/>
      <sz val="11"/>
      <color rgb="FFFF0000"/>
      <name val="Calibri"/>
      <family val="2"/>
      <scheme val="minor"/>
    </font>
    <font>
      <b/>
      <sz val="16"/>
      <color theme="1"/>
      <name val="Calibri"/>
      <family val="2"/>
      <scheme val="minor"/>
    </font>
    <font>
      <b/>
      <sz val="11"/>
      <color rgb="FF0066FF"/>
      <name val="Calibri"/>
      <family val="2"/>
      <scheme val="minor"/>
    </font>
    <font>
      <sz val="8"/>
      <name val="Calibri"/>
      <family val="2"/>
      <scheme val="minor"/>
    </font>
    <font>
      <sz val="11"/>
      <name val="Calibri"/>
      <family val="2"/>
      <scheme val="minor"/>
    </font>
    <font>
      <b/>
      <sz val="14"/>
      <color theme="1"/>
      <name val="Calibri"/>
      <family val="2"/>
      <scheme val="minor"/>
    </font>
    <font>
      <b/>
      <u/>
      <sz val="14"/>
      <color theme="1"/>
      <name val="Calibri"/>
      <family val="2"/>
      <scheme val="minor"/>
    </font>
    <font>
      <b/>
      <sz val="11"/>
      <color theme="0"/>
      <name val="Calibri"/>
      <family val="2"/>
      <scheme val="minor"/>
    </font>
    <font>
      <b/>
      <i/>
      <sz val="11"/>
      <color theme="1"/>
      <name val="Calibri"/>
      <family val="2"/>
      <scheme val="minor"/>
    </font>
    <font>
      <sz val="9"/>
      <color indexed="81"/>
      <name val="Tahoma"/>
      <family val="2"/>
    </font>
    <font>
      <b/>
      <sz val="9"/>
      <color indexed="81"/>
      <name val="Tahoma"/>
      <family val="2"/>
    </font>
    <font>
      <b/>
      <sz val="9"/>
      <color theme="0"/>
      <name val="Arial"/>
      <family val="2"/>
    </font>
    <font>
      <sz val="11"/>
      <color theme="1"/>
      <name val="Calibri"/>
      <family val="2"/>
      <scheme val="minor"/>
    </font>
    <font>
      <b/>
      <sz val="18"/>
      <color theme="1"/>
      <name val="Calibri"/>
      <family val="2"/>
      <scheme val="minor"/>
    </font>
    <font>
      <b/>
      <sz val="12"/>
      <color theme="1"/>
      <name val="Calibri"/>
      <family val="2"/>
      <scheme val="minor"/>
    </font>
    <font>
      <b/>
      <u/>
      <sz val="12"/>
      <color rgb="FFFF0000"/>
      <name val="Calibri"/>
      <family val="2"/>
      <scheme val="minor"/>
    </font>
    <font>
      <b/>
      <sz val="12"/>
      <name val="Calibri"/>
      <family val="2"/>
      <scheme val="minor"/>
    </font>
    <font>
      <b/>
      <sz val="12"/>
      <color rgb="FFFF0000"/>
      <name val="Calibri"/>
      <family val="2"/>
      <scheme val="minor"/>
    </font>
    <font>
      <b/>
      <u/>
      <sz val="14"/>
      <color rgb="FFFF0000"/>
      <name val="Calibri"/>
      <family val="2"/>
      <scheme val="minor"/>
    </font>
    <font>
      <b/>
      <sz val="11"/>
      <name val="Calibri"/>
      <family val="2"/>
      <scheme val="minor"/>
    </font>
    <font>
      <b/>
      <sz val="24"/>
      <color theme="1"/>
      <name val="Calibri"/>
      <family val="2"/>
      <scheme val="minor"/>
    </font>
    <font>
      <b/>
      <u/>
      <sz val="14"/>
      <name val="Calibri"/>
      <family val="2"/>
      <scheme val="minor"/>
    </font>
    <font>
      <b/>
      <sz val="14"/>
      <name val="Calibri"/>
      <family val="2"/>
      <scheme val="minor"/>
    </font>
    <font>
      <b/>
      <sz val="10"/>
      <color theme="1"/>
      <name val="Calibri"/>
      <family val="2"/>
      <scheme val="minor"/>
    </font>
    <font>
      <b/>
      <sz val="10"/>
      <name val="Calibri"/>
      <family val="2"/>
      <scheme val="minor"/>
    </font>
    <font>
      <b/>
      <sz val="14"/>
      <color rgb="FFFF0000"/>
      <name val="Calibri"/>
      <family val="2"/>
      <scheme val="minor"/>
    </font>
    <font>
      <b/>
      <sz val="36"/>
      <color rgb="FFFF0000"/>
      <name val="Calibri"/>
      <family val="2"/>
      <scheme val="minor"/>
    </font>
    <font>
      <b/>
      <sz val="19"/>
      <color theme="1"/>
      <name val="Calibri"/>
      <family val="2"/>
      <scheme val="minor"/>
    </font>
    <font>
      <b/>
      <sz val="26"/>
      <color theme="1"/>
      <name val="Adobe Devanagari"/>
      <family val="1"/>
    </font>
    <font>
      <b/>
      <sz val="36"/>
      <color rgb="FFFF0000"/>
      <name val="Aharoni"/>
      <charset val="177"/>
    </font>
    <font>
      <b/>
      <sz val="48"/>
      <color rgb="FFFF0000"/>
      <name val="Aharoni"/>
      <charset val="177"/>
    </font>
    <font>
      <sz val="12"/>
      <color theme="1"/>
      <name val="Calibri"/>
      <family val="2"/>
      <scheme val="minor"/>
    </font>
    <font>
      <b/>
      <sz val="16"/>
      <color rgb="FFFF0000"/>
      <name val="Calibri"/>
      <family val="2"/>
      <scheme val="minor"/>
    </font>
    <font>
      <b/>
      <sz val="14"/>
      <color theme="0"/>
      <name val="Calibri"/>
      <family val="2"/>
      <scheme val="minor"/>
    </font>
    <font>
      <b/>
      <sz val="14"/>
      <color rgb="FF000000"/>
      <name val="Calibri"/>
      <family val="2"/>
      <scheme val="minor"/>
    </font>
    <font>
      <sz val="12"/>
      <name val="Calibri"/>
      <family val="2"/>
      <scheme val="minor"/>
    </font>
    <font>
      <b/>
      <u/>
      <sz val="16"/>
      <color theme="0"/>
      <name val="Arial Black"/>
      <family val="2"/>
    </font>
    <font>
      <i/>
      <sz val="18"/>
      <color theme="1"/>
      <name val="Brush Script MT"/>
      <family val="4"/>
    </font>
    <font>
      <b/>
      <u/>
      <sz val="16"/>
      <color rgb="FFFF0000"/>
      <name val="Calibri"/>
      <family val="2"/>
      <scheme val="minor"/>
    </font>
    <font>
      <b/>
      <u/>
      <sz val="11"/>
      <color rgb="FFFF0000"/>
      <name val="Calibri"/>
      <family val="2"/>
      <scheme val="minor"/>
    </font>
    <font>
      <b/>
      <sz val="20"/>
      <color rgb="FFFF0000"/>
      <name val="72 Black"/>
      <family val="2"/>
    </font>
  </fonts>
  <fills count="16">
    <fill>
      <patternFill patternType="none"/>
    </fill>
    <fill>
      <patternFill patternType="gray125"/>
    </fill>
    <fill>
      <patternFill patternType="solid">
        <fgColor theme="1" tint="0.499984740745262"/>
        <bgColor indexed="64"/>
      </patternFill>
    </fill>
    <fill>
      <patternFill patternType="solid">
        <fgColor theme="4" tint="0.79998168889431442"/>
        <bgColor indexed="64"/>
      </patternFill>
    </fill>
    <fill>
      <patternFill patternType="solid">
        <fgColor theme="2"/>
        <bgColor indexed="64"/>
      </patternFill>
    </fill>
    <fill>
      <patternFill patternType="solid">
        <fgColor theme="5" tint="0.79998168889431442"/>
        <bgColor indexed="64"/>
      </patternFill>
    </fill>
    <fill>
      <patternFill patternType="solid">
        <fgColor rgb="FFFFFFCC"/>
        <bgColor indexed="64"/>
      </patternFill>
    </fill>
    <fill>
      <patternFill patternType="solid">
        <fgColor theme="8" tint="0.59999389629810485"/>
        <bgColor indexed="64"/>
      </patternFill>
    </fill>
    <fill>
      <patternFill patternType="solid">
        <fgColor rgb="FFFFFF99"/>
        <bgColor indexed="64"/>
      </patternFill>
    </fill>
    <fill>
      <patternFill patternType="solid">
        <fgColor theme="4" tint="-0.249977111117893"/>
        <bgColor indexed="64"/>
      </patternFill>
    </fill>
    <fill>
      <patternFill patternType="solid">
        <fgColor theme="2" tint="-9.9978637043366805E-2"/>
        <bgColor theme="2" tint="-9.9948118533890809E-2"/>
      </patternFill>
    </fill>
    <fill>
      <patternFill patternType="solid">
        <fgColor theme="2" tint="-9.9978637043366805E-2"/>
        <bgColor indexed="64"/>
      </patternFill>
    </fill>
    <fill>
      <patternFill patternType="darkGrid">
        <fgColor auto="1"/>
        <bgColor theme="4" tint="0.39994506668294322"/>
      </patternFill>
    </fill>
    <fill>
      <patternFill patternType="solid">
        <fgColor rgb="FFFF0000"/>
        <bgColor indexed="64"/>
      </patternFill>
    </fill>
    <fill>
      <patternFill patternType="solid">
        <fgColor theme="2" tint="-0.249977111117893"/>
        <bgColor indexed="64"/>
      </patternFill>
    </fill>
    <fill>
      <patternFill patternType="solid">
        <fgColor rgb="FFFFFF99"/>
        <bgColor rgb="FF000000"/>
      </patternFill>
    </fill>
  </fills>
  <borders count="73">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top/>
      <bottom style="medium">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right style="thick">
        <color indexed="64"/>
      </right>
      <top style="medium">
        <color indexed="64"/>
      </top>
      <bottom/>
      <diagonal/>
    </border>
    <border>
      <left style="thick">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medium">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n">
        <color indexed="64"/>
      </right>
      <top/>
      <bottom/>
      <diagonal/>
    </border>
    <border>
      <left/>
      <right/>
      <top/>
      <bottom style="thin">
        <color auto="1"/>
      </bottom>
      <diagonal/>
    </border>
    <border>
      <left/>
      <right/>
      <top style="thick">
        <color auto="1"/>
      </top>
      <bottom style="thick">
        <color auto="1"/>
      </bottom>
      <diagonal/>
    </border>
    <border>
      <left style="thick">
        <color auto="1"/>
      </left>
      <right/>
      <top/>
      <bottom/>
      <diagonal/>
    </border>
    <border>
      <left/>
      <right/>
      <top style="medium">
        <color auto="1"/>
      </top>
      <bottom/>
      <diagonal/>
    </border>
    <border>
      <left/>
      <right/>
      <top style="thin">
        <color auto="1"/>
      </top>
      <bottom/>
      <diagonal/>
    </border>
    <border>
      <left style="double">
        <color auto="1"/>
      </left>
      <right style="double">
        <color auto="1"/>
      </right>
      <top style="double">
        <color auto="1"/>
      </top>
      <bottom style="double">
        <color auto="1"/>
      </bottom>
      <diagonal/>
    </border>
    <border>
      <left style="medium">
        <color indexed="64"/>
      </left>
      <right style="thick">
        <color indexed="64"/>
      </right>
      <top style="thin">
        <color indexed="64"/>
      </top>
      <bottom/>
      <diagonal/>
    </border>
  </borders>
  <cellStyleXfs count="2">
    <xf numFmtId="0" fontId="0" fillId="0" borderId="0"/>
    <xf numFmtId="44" fontId="16" fillId="0" borderId="0" applyFont="0" applyFill="0" applyBorder="0" applyAlignment="0" applyProtection="0"/>
  </cellStyleXfs>
  <cellXfs count="235">
    <xf numFmtId="0" fontId="0" fillId="0" borderId="0" xfId="0"/>
    <xf numFmtId="0" fontId="5" fillId="0" borderId="0" xfId="0" applyFont="1"/>
    <xf numFmtId="0" fontId="0" fillId="0" borderId="7" xfId="0" applyBorder="1" applyAlignment="1">
      <alignment horizontal="center"/>
    </xf>
    <xf numFmtId="164" fontId="0" fillId="0" borderId="8" xfId="0" applyNumberFormat="1" applyBorder="1" applyAlignment="1">
      <alignment horizontal="center"/>
    </xf>
    <xf numFmtId="1" fontId="0" fillId="0" borderId="9" xfId="0" applyNumberFormat="1" applyBorder="1" applyAlignment="1">
      <alignment horizontal="center"/>
    </xf>
    <xf numFmtId="164" fontId="0" fillId="0" borderId="37" xfId="0" applyNumberFormat="1" applyBorder="1" applyAlignment="1">
      <alignment horizontal="center"/>
    </xf>
    <xf numFmtId="1" fontId="0" fillId="0" borderId="38" xfId="0" applyNumberFormat="1" applyBorder="1" applyAlignment="1">
      <alignment horizontal="center"/>
    </xf>
    <xf numFmtId="164" fontId="0" fillId="0" borderId="39" xfId="0" applyNumberFormat="1" applyBorder="1" applyAlignment="1">
      <alignment horizontal="center"/>
    </xf>
    <xf numFmtId="164" fontId="0" fillId="0" borderId="11" xfId="0" applyNumberFormat="1" applyBorder="1" applyAlignment="1">
      <alignment horizontal="center"/>
    </xf>
    <xf numFmtId="0" fontId="0" fillId="4" borderId="10" xfId="0" applyFill="1" applyBorder="1" applyAlignment="1">
      <alignment horizontal="center"/>
    </xf>
    <xf numFmtId="164" fontId="0" fillId="4" borderId="11" xfId="0" applyNumberFormat="1" applyFill="1" applyBorder="1" applyAlignment="1">
      <alignment horizontal="center"/>
    </xf>
    <xf numFmtId="1" fontId="0" fillId="4" borderId="12" xfId="0" applyNumberFormat="1" applyFill="1" applyBorder="1" applyAlignment="1">
      <alignment horizontal="center"/>
    </xf>
    <xf numFmtId="164" fontId="0" fillId="4" borderId="39" xfId="0" applyNumberFormat="1" applyFill="1" applyBorder="1" applyAlignment="1">
      <alignment horizontal="center"/>
    </xf>
    <xf numFmtId="1" fontId="0" fillId="4" borderId="40" xfId="0" applyNumberFormat="1" applyFill="1" applyBorder="1" applyAlignment="1">
      <alignment horizontal="center"/>
    </xf>
    <xf numFmtId="0" fontId="0" fillId="0" borderId="10" xfId="0" applyBorder="1" applyAlignment="1">
      <alignment horizontal="center"/>
    </xf>
    <xf numFmtId="1" fontId="0" fillId="0" borderId="12" xfId="0" applyNumberFormat="1" applyBorder="1" applyAlignment="1">
      <alignment horizontal="center"/>
    </xf>
    <xf numFmtId="1" fontId="0" fillId="0" borderId="40" xfId="0" applyNumberFormat="1" applyBorder="1" applyAlignment="1">
      <alignment horizontal="center"/>
    </xf>
    <xf numFmtId="164" fontId="0" fillId="0" borderId="12" xfId="0" applyNumberFormat="1" applyBorder="1" applyAlignment="1">
      <alignment horizontal="center"/>
    </xf>
    <xf numFmtId="164" fontId="0" fillId="4" borderId="12" xfId="0" applyNumberFormat="1" applyFill="1" applyBorder="1" applyAlignment="1">
      <alignment horizontal="center"/>
    </xf>
    <xf numFmtId="164" fontId="0" fillId="4" borderId="40" xfId="0" applyNumberFormat="1" applyFill="1" applyBorder="1" applyAlignment="1">
      <alignment horizontal="center"/>
    </xf>
    <xf numFmtId="164" fontId="0" fillId="0" borderId="40" xfId="0" applyNumberFormat="1" applyBorder="1" applyAlignment="1">
      <alignment horizontal="center"/>
    </xf>
    <xf numFmtId="0" fontId="0" fillId="4" borderId="13" xfId="0" applyFill="1" applyBorder="1" applyAlignment="1">
      <alignment horizontal="center"/>
    </xf>
    <xf numFmtId="164" fontId="0" fillId="4" borderId="14" xfId="0" applyNumberFormat="1" applyFill="1" applyBorder="1" applyAlignment="1">
      <alignment horizontal="center"/>
    </xf>
    <xf numFmtId="164" fontId="0" fillId="4" borderId="15" xfId="0" applyNumberFormat="1" applyFill="1" applyBorder="1" applyAlignment="1">
      <alignment horizontal="center"/>
    </xf>
    <xf numFmtId="164" fontId="0" fillId="4" borderId="41" xfId="0" applyNumberFormat="1" applyFill="1" applyBorder="1" applyAlignment="1">
      <alignment horizontal="center"/>
    </xf>
    <xf numFmtId="164" fontId="0" fillId="4" borderId="42" xfId="0" applyNumberFormat="1" applyFill="1" applyBorder="1" applyAlignment="1">
      <alignment horizontal="center"/>
    </xf>
    <xf numFmtId="1" fontId="0" fillId="4" borderId="15" xfId="0" applyNumberFormat="1" applyFill="1" applyBorder="1" applyAlignment="1">
      <alignment horizontal="center"/>
    </xf>
    <xf numFmtId="0" fontId="0" fillId="0" borderId="0" xfId="0" applyAlignment="1">
      <alignment horizontal="right"/>
    </xf>
    <xf numFmtId="0" fontId="0" fillId="5" borderId="19" xfId="0" applyFill="1" applyBorder="1"/>
    <xf numFmtId="164" fontId="0" fillId="0" borderId="0" xfId="0" applyNumberFormat="1"/>
    <xf numFmtId="0" fontId="6" fillId="0" borderId="0" xfId="0" applyFont="1"/>
    <xf numFmtId="164" fontId="4" fillId="0" borderId="0" xfId="0" applyNumberFormat="1" applyFont="1"/>
    <xf numFmtId="164" fontId="6" fillId="0" borderId="0" xfId="0" quotePrefix="1" applyNumberFormat="1" applyFont="1"/>
    <xf numFmtId="0" fontId="2" fillId="0" borderId="1" xfId="0" applyFont="1" applyBorder="1"/>
    <xf numFmtId="0" fontId="2" fillId="0" borderId="19" xfId="0" applyFont="1" applyBorder="1" applyAlignment="1">
      <alignment horizontal="center" vertical="center" wrapText="1"/>
    </xf>
    <xf numFmtId="0" fontId="2" fillId="0" borderId="0" xfId="0" applyFont="1" applyAlignment="1">
      <alignment horizontal="center" vertical="center" wrapText="1"/>
    </xf>
    <xf numFmtId="0" fontId="2" fillId="2" borderId="4" xfId="0" applyFont="1" applyFill="1" applyBorder="1"/>
    <xf numFmtId="0" fontId="2" fillId="0" borderId="5" xfId="0" applyFont="1" applyBorder="1" applyAlignment="1">
      <alignment horizontal="center" wrapText="1"/>
    </xf>
    <xf numFmtId="0" fontId="2" fillId="0" borderId="6" xfId="0" applyFont="1" applyBorder="1" applyAlignment="1">
      <alignment horizontal="center" wrapText="1"/>
    </xf>
    <xf numFmtId="0" fontId="0" fillId="2" borderId="20" xfId="0" applyFill="1" applyBorder="1"/>
    <xf numFmtId="0" fontId="0" fillId="2" borderId="21" xfId="0" applyFill="1" applyBorder="1"/>
    <xf numFmtId="0" fontId="0" fillId="0" borderId="7" xfId="0" applyBorder="1"/>
    <xf numFmtId="0" fontId="0" fillId="0" borderId="8" xfId="0" applyBorder="1" applyAlignment="1">
      <alignment horizontal="center" wrapText="1"/>
    </xf>
    <xf numFmtId="0" fontId="0" fillId="0" borderId="9" xfId="0" applyBorder="1" applyAlignment="1">
      <alignment horizontal="center"/>
    </xf>
    <xf numFmtId="0" fontId="0" fillId="0" borderId="10" xfId="0" applyBorder="1"/>
    <xf numFmtId="0" fontId="0" fillId="0" borderId="11" xfId="0" applyBorder="1" applyAlignment="1">
      <alignment horizontal="center"/>
    </xf>
    <xf numFmtId="0" fontId="0" fillId="0" borderId="12" xfId="0" applyBorder="1" applyAlignment="1">
      <alignment horizontal="center"/>
    </xf>
    <xf numFmtId="0" fontId="0" fillId="0" borderId="0" xfId="0" applyAlignment="1">
      <alignment horizontal="center" vertical="center"/>
    </xf>
    <xf numFmtId="0" fontId="0" fillId="0" borderId="43" xfId="0" applyBorder="1"/>
    <xf numFmtId="0" fontId="0" fillId="0" borderId="44" xfId="0" applyBorder="1"/>
    <xf numFmtId="0" fontId="0" fillId="0" borderId="45" xfId="0" applyBorder="1"/>
    <xf numFmtId="0" fontId="0" fillId="0" borderId="46" xfId="0" applyBorder="1"/>
    <xf numFmtId="0" fontId="0" fillId="0" borderId="47" xfId="0" applyBorder="1"/>
    <xf numFmtId="164" fontId="0" fillId="0" borderId="47" xfId="0" applyNumberFormat="1" applyBorder="1"/>
    <xf numFmtId="0" fontId="0" fillId="0" borderId="48" xfId="0" applyBorder="1"/>
    <xf numFmtId="164" fontId="0" fillId="0" borderId="44" xfId="0" applyNumberFormat="1" applyBorder="1"/>
    <xf numFmtId="0" fontId="5" fillId="2" borderId="0" xfId="0" applyFont="1" applyFill="1"/>
    <xf numFmtId="0" fontId="0" fillId="2" borderId="0" xfId="0" applyFill="1"/>
    <xf numFmtId="0" fontId="9" fillId="0" borderId="0" xfId="0" applyFont="1"/>
    <xf numFmtId="0" fontId="10" fillId="0" borderId="0" xfId="0" applyFont="1"/>
    <xf numFmtId="0" fontId="9" fillId="2" borderId="0" xfId="0" applyFont="1" applyFill="1"/>
    <xf numFmtId="0" fontId="2" fillId="0" borderId="50" xfId="0" applyFont="1" applyBorder="1" applyAlignment="1">
      <alignment horizontal="center" wrapText="1"/>
    </xf>
    <xf numFmtId="0" fontId="2" fillId="0" borderId="51" xfId="0" applyFont="1" applyBorder="1" applyAlignment="1">
      <alignment horizontal="center" wrapText="1"/>
    </xf>
    <xf numFmtId="0" fontId="0" fillId="6" borderId="11" xfId="0" applyFill="1" applyBorder="1" applyAlignment="1" applyProtection="1">
      <alignment horizontal="center" vertical="center"/>
      <protection locked="0"/>
    </xf>
    <xf numFmtId="0" fontId="0" fillId="6" borderId="18" xfId="0" applyFill="1" applyBorder="1" applyAlignment="1" applyProtection="1">
      <alignment horizontal="center" vertical="center"/>
      <protection locked="0"/>
    </xf>
    <xf numFmtId="164" fontId="1" fillId="0" borderId="0" xfId="0" applyNumberFormat="1" applyFont="1" applyAlignment="1">
      <alignment horizontal="center" vertical="center"/>
    </xf>
    <xf numFmtId="164" fontId="8" fillId="0" borderId="0" xfId="0" applyNumberFormat="1" applyFont="1" applyAlignment="1">
      <alignment horizontal="center" vertical="center"/>
    </xf>
    <xf numFmtId="164" fontId="8" fillId="0" borderId="44" xfId="0" applyNumberFormat="1" applyFont="1" applyBorder="1" applyAlignment="1">
      <alignment horizontal="center" vertical="center"/>
    </xf>
    <xf numFmtId="0" fontId="0" fillId="7" borderId="40" xfId="0" applyFill="1" applyBorder="1"/>
    <xf numFmtId="0" fontId="0" fillId="0" borderId="11" xfId="0" applyBorder="1" applyAlignment="1">
      <alignment horizontal="center" vertical="center"/>
    </xf>
    <xf numFmtId="0" fontId="0" fillId="0" borderId="40" xfId="0" applyBorder="1" applyAlignment="1">
      <alignment horizontal="center"/>
    </xf>
    <xf numFmtId="0" fontId="12" fillId="7" borderId="32" xfId="0" applyFont="1" applyFill="1" applyBorder="1"/>
    <xf numFmtId="0" fontId="0" fillId="2" borderId="32" xfId="0" applyFill="1" applyBorder="1"/>
    <xf numFmtId="0" fontId="0" fillId="2" borderId="0" xfId="0" applyFill="1" applyAlignment="1">
      <alignment horizontal="center" vertical="center"/>
    </xf>
    <xf numFmtId="0" fontId="0" fillId="2" borderId="0" xfId="0" applyFill="1" applyAlignment="1">
      <alignment horizontal="center"/>
    </xf>
    <xf numFmtId="0" fontId="0" fillId="0" borderId="0" xfId="0" applyAlignment="1">
      <alignment horizontal="center"/>
    </xf>
    <xf numFmtId="0" fontId="2" fillId="0" borderId="0" xfId="0" applyFont="1"/>
    <xf numFmtId="0" fontId="15" fillId="0" borderId="0" xfId="0" applyFont="1" applyAlignment="1">
      <alignment horizontal="center"/>
    </xf>
    <xf numFmtId="0" fontId="11" fillId="0" borderId="0" xfId="0" applyFont="1" applyAlignment="1">
      <alignment horizontal="center"/>
    </xf>
    <xf numFmtId="0" fontId="2" fillId="0" borderId="0" xfId="0" applyFont="1" applyAlignment="1">
      <alignment horizontal="center"/>
    </xf>
    <xf numFmtId="49" fontId="0" fillId="0" borderId="0" xfId="0" applyNumberFormat="1" applyAlignment="1">
      <alignment horizontal="center"/>
    </xf>
    <xf numFmtId="0" fontId="0" fillId="3" borderId="32" xfId="0" applyFill="1" applyBorder="1"/>
    <xf numFmtId="0" fontId="0" fillId="3" borderId="0" xfId="0" applyFill="1"/>
    <xf numFmtId="0" fontId="2" fillId="0" borderId="49" xfId="0" applyFont="1" applyBorder="1" applyAlignment="1">
      <alignment wrapText="1"/>
    </xf>
    <xf numFmtId="0" fontId="9" fillId="6" borderId="52" xfId="0" applyFont="1" applyFill="1" applyBorder="1" applyAlignment="1">
      <alignment vertical="center"/>
    </xf>
    <xf numFmtId="0" fontId="9" fillId="6" borderId="53" xfId="0" applyFont="1" applyFill="1" applyBorder="1" applyAlignment="1">
      <alignment vertical="center"/>
    </xf>
    <xf numFmtId="165" fontId="9" fillId="8" borderId="63" xfId="1" applyNumberFormat="1" applyFont="1" applyFill="1" applyBorder="1" applyAlignment="1" applyProtection="1">
      <alignment horizontal="center" vertical="center"/>
      <protection locked="0"/>
    </xf>
    <xf numFmtId="0" fontId="18" fillId="0" borderId="0" xfId="0" applyFont="1"/>
    <xf numFmtId="0" fontId="18" fillId="0" borderId="65" xfId="0" applyFont="1" applyBorder="1"/>
    <xf numFmtId="0" fontId="18" fillId="0" borderId="32" xfId="0" applyFont="1" applyBorder="1"/>
    <xf numFmtId="0" fontId="29" fillId="0" borderId="32" xfId="0" applyFont="1" applyBorder="1"/>
    <xf numFmtId="0" fontId="21" fillId="0" borderId="0" xfId="0" applyFont="1"/>
    <xf numFmtId="0" fontId="2" fillId="0" borderId="0" xfId="0" applyFont="1" applyAlignment="1">
      <alignment horizontal="left"/>
    </xf>
    <xf numFmtId="0" fontId="9" fillId="0" borderId="63" xfId="0" applyFont="1" applyBorder="1" applyAlignment="1">
      <alignment horizontal="center" vertical="center" wrapText="1"/>
    </xf>
    <xf numFmtId="0" fontId="25" fillId="0" borderId="0" xfId="0" applyFont="1" applyAlignment="1">
      <alignment horizontal="left" vertical="center" wrapText="1"/>
    </xf>
    <xf numFmtId="0" fontId="8" fillId="2" borderId="5" xfId="0" applyFont="1" applyFill="1" applyBorder="1" applyAlignment="1">
      <alignment horizontal="left" vertical="top" wrapText="1"/>
    </xf>
    <xf numFmtId="0" fontId="8" fillId="2" borderId="57" xfId="0" applyFont="1" applyFill="1" applyBorder="1" applyAlignment="1">
      <alignment horizontal="left" vertical="top" wrapText="1"/>
    </xf>
    <xf numFmtId="0" fontId="8" fillId="2" borderId="0" xfId="0" applyFont="1" applyFill="1" applyAlignment="1">
      <alignment horizontal="left" vertical="top" wrapText="1"/>
    </xf>
    <xf numFmtId="0" fontId="9" fillId="0" borderId="1" xfId="0" applyFont="1" applyBorder="1" applyAlignment="1">
      <alignment horizontal="center" vertical="center"/>
    </xf>
    <xf numFmtId="0" fontId="9" fillId="0" borderId="7" xfId="0" applyFont="1" applyBorder="1" applyAlignment="1">
      <alignment horizontal="center"/>
    </xf>
    <xf numFmtId="0" fontId="9" fillId="0" borderId="63" xfId="0" applyFont="1" applyBorder="1" applyAlignment="1">
      <alignment horizontal="center"/>
    </xf>
    <xf numFmtId="0" fontId="2" fillId="0" borderId="25" xfId="0" applyFont="1" applyBorder="1" applyAlignment="1">
      <alignment horizontal="center" vertical="center" wrapText="1"/>
    </xf>
    <xf numFmtId="0" fontId="2" fillId="0" borderId="64" xfId="0" applyFont="1" applyBorder="1" applyAlignment="1">
      <alignment horizontal="center" vertical="center" wrapText="1"/>
    </xf>
    <xf numFmtId="0" fontId="2" fillId="2" borderId="0" xfId="0" applyFont="1" applyFill="1" applyAlignment="1">
      <alignment horizontal="center"/>
    </xf>
    <xf numFmtId="0" fontId="2" fillId="2" borderId="0" xfId="0" applyFont="1" applyFill="1"/>
    <xf numFmtId="0" fontId="19" fillId="0" borderId="0" xfId="0" applyFont="1"/>
    <xf numFmtId="0" fontId="20" fillId="0" borderId="0" xfId="0" applyFont="1"/>
    <xf numFmtId="0" fontId="21" fillId="0" borderId="0" xfId="0" applyFont="1" applyAlignment="1">
      <alignment horizontal="left"/>
    </xf>
    <xf numFmtId="0" fontId="21" fillId="0" borderId="0" xfId="0" applyFont="1" applyAlignment="1">
      <alignment horizontal="left" wrapText="1"/>
    </xf>
    <xf numFmtId="0" fontId="20" fillId="0" borderId="0" xfId="0" applyFont="1" applyAlignment="1">
      <alignment horizontal="left" wrapText="1"/>
    </xf>
    <xf numFmtId="0" fontId="22" fillId="0" borderId="0" xfId="0" applyFont="1" applyAlignment="1">
      <alignment horizontal="left"/>
    </xf>
    <xf numFmtId="0" fontId="23" fillId="2" borderId="4" xfId="0" applyFont="1" applyFill="1" applyBorder="1" applyAlignment="1">
      <alignment horizontal="left" wrapText="1"/>
    </xf>
    <xf numFmtId="0" fontId="23" fillId="0" borderId="0" xfId="0" applyFont="1" applyAlignment="1">
      <alignment horizontal="left" wrapText="1"/>
    </xf>
    <xf numFmtId="0" fontId="25" fillId="0" borderId="4" xfId="0" applyFont="1" applyBorder="1" applyAlignment="1">
      <alignment horizontal="left" vertical="center"/>
    </xf>
    <xf numFmtId="0" fontId="25" fillId="0" borderId="0" xfId="0" applyFont="1" applyAlignment="1">
      <alignment horizontal="left" vertical="center"/>
    </xf>
    <xf numFmtId="0" fontId="17" fillId="0" borderId="0" xfId="0" applyFont="1"/>
    <xf numFmtId="0" fontId="31" fillId="0" borderId="0" xfId="0" applyFont="1"/>
    <xf numFmtId="0" fontId="18" fillId="6" borderId="1" xfId="0" applyFont="1" applyFill="1" applyBorder="1" applyAlignment="1" applyProtection="1">
      <alignment horizontal="left" vertical="center"/>
      <protection locked="0"/>
    </xf>
    <xf numFmtId="0" fontId="18" fillId="6" borderId="51" xfId="0" applyFont="1" applyFill="1" applyBorder="1" applyAlignment="1" applyProtection="1">
      <alignment horizontal="left" vertical="center"/>
      <protection locked="0"/>
    </xf>
    <xf numFmtId="0" fontId="0" fillId="0" borderId="54" xfId="0" applyBorder="1"/>
    <xf numFmtId="0" fontId="26" fillId="0" borderId="68" xfId="0" applyFont="1" applyBorder="1" applyAlignment="1">
      <alignment vertical="center"/>
    </xf>
    <xf numFmtId="0" fontId="35" fillId="0" borderId="0" xfId="0" applyFont="1" applyAlignment="1">
      <alignment horizontal="left" vertical="center"/>
    </xf>
    <xf numFmtId="0" fontId="35" fillId="0" borderId="0" xfId="0" applyFont="1" applyAlignment="1">
      <alignment horizontal="center" vertical="center"/>
    </xf>
    <xf numFmtId="0" fontId="0" fillId="0" borderId="0" xfId="0" applyAlignment="1">
      <alignment horizontal="left" vertical="center"/>
    </xf>
    <xf numFmtId="0" fontId="32" fillId="0" borderId="0" xfId="0" applyFont="1"/>
    <xf numFmtId="0" fontId="33" fillId="0" borderId="0" xfId="0" applyFont="1"/>
    <xf numFmtId="0" fontId="0" fillId="9" borderId="0" xfId="0" applyFill="1"/>
    <xf numFmtId="0" fontId="35" fillId="0" borderId="0" xfId="0" applyFont="1"/>
    <xf numFmtId="0" fontId="0" fillId="0" borderId="70" xfId="0" applyBorder="1"/>
    <xf numFmtId="0" fontId="35" fillId="0" borderId="0" xfId="0" applyFont="1" applyAlignment="1">
      <alignment vertical="center"/>
    </xf>
    <xf numFmtId="0" fontId="35" fillId="0" borderId="0" xfId="0" applyFont="1" applyAlignment="1">
      <alignment horizontal="right" vertical="center"/>
    </xf>
    <xf numFmtId="0" fontId="0" fillId="10" borderId="50" xfId="0" applyFill="1" applyBorder="1"/>
    <xf numFmtId="0" fontId="0" fillId="11" borderId="50" xfId="0" applyFill="1" applyBorder="1"/>
    <xf numFmtId="0" fontId="0" fillId="11" borderId="69" xfId="0" applyFill="1" applyBorder="1"/>
    <xf numFmtId="0" fontId="0" fillId="10" borderId="0" xfId="0" applyFill="1"/>
    <xf numFmtId="0" fontId="0" fillId="11" borderId="0" xfId="0" applyFill="1"/>
    <xf numFmtId="0" fontId="0" fillId="11" borderId="57" xfId="0" applyFill="1" applyBorder="1"/>
    <xf numFmtId="0" fontId="37" fillId="12" borderId="55" xfId="0" applyFont="1" applyFill="1" applyBorder="1" applyAlignment="1">
      <alignment vertical="center"/>
    </xf>
    <xf numFmtId="0" fontId="37" fillId="12" borderId="67" xfId="0" applyFont="1" applyFill="1" applyBorder="1" applyAlignment="1">
      <alignment vertical="center"/>
    </xf>
    <xf numFmtId="0" fontId="37" fillId="12" borderId="56" xfId="0" applyFont="1" applyFill="1" applyBorder="1" applyAlignment="1">
      <alignment vertical="center"/>
    </xf>
    <xf numFmtId="0" fontId="18" fillId="6" borderId="1" xfId="0" applyFont="1" applyFill="1" applyBorder="1" applyAlignment="1">
      <alignment horizontal="left" vertical="center"/>
    </xf>
    <xf numFmtId="0" fontId="18" fillId="6" borderId="51" xfId="0" applyFont="1" applyFill="1" applyBorder="1" applyAlignment="1">
      <alignment horizontal="left" vertical="center"/>
    </xf>
    <xf numFmtId="0" fontId="19" fillId="0" borderId="0" xfId="0" applyFont="1" applyAlignment="1">
      <alignment horizontal="left" vertical="center"/>
    </xf>
    <xf numFmtId="0" fontId="35" fillId="0" borderId="70" xfId="0" applyFont="1" applyBorder="1" applyAlignment="1" applyProtection="1">
      <alignment horizontal="center" vertical="center"/>
      <protection locked="0"/>
    </xf>
    <xf numFmtId="0" fontId="18" fillId="6" borderId="50" xfId="0" applyFont="1" applyFill="1" applyBorder="1" applyAlignment="1">
      <alignment horizontal="left" vertical="center"/>
    </xf>
    <xf numFmtId="165" fontId="38" fillId="15" borderId="63" xfId="0" applyNumberFormat="1" applyFont="1" applyFill="1" applyBorder="1" applyAlignment="1" applyProtection="1">
      <alignment horizontal="center" vertical="center"/>
      <protection locked="0"/>
    </xf>
    <xf numFmtId="165" fontId="35" fillId="6" borderId="19" xfId="0" applyNumberFormat="1" applyFont="1" applyFill="1" applyBorder="1" applyAlignment="1" applyProtection="1">
      <alignment horizontal="center" vertical="center"/>
      <protection locked="0"/>
    </xf>
    <xf numFmtId="0" fontId="0" fillId="14" borderId="0" xfId="0" applyFill="1"/>
    <xf numFmtId="0" fontId="4" fillId="0" borderId="0" xfId="0" applyFont="1" applyAlignment="1">
      <alignment horizontal="center" wrapText="1"/>
    </xf>
    <xf numFmtId="165" fontId="0" fillId="0" borderId="0" xfId="0" applyNumberFormat="1"/>
    <xf numFmtId="0" fontId="0" fillId="6" borderId="52" xfId="0" applyFill="1" applyBorder="1"/>
    <xf numFmtId="0" fontId="0" fillId="6" borderId="53" xfId="0" applyFill="1" applyBorder="1"/>
    <xf numFmtId="0" fontId="9" fillId="0" borderId="19" xfId="0" applyFont="1" applyBorder="1" applyAlignment="1">
      <alignment horizontal="center" vertical="center"/>
    </xf>
    <xf numFmtId="0" fontId="9" fillId="0" borderId="0" xfId="0" applyFont="1" applyAlignment="1">
      <alignment horizontal="center" vertical="center"/>
    </xf>
    <xf numFmtId="165" fontId="35" fillId="0" borderId="19" xfId="0" applyNumberFormat="1" applyFont="1" applyBorder="1" applyAlignment="1" applyProtection="1">
      <alignment horizontal="center" vertical="center"/>
      <protection hidden="1"/>
    </xf>
    <xf numFmtId="165" fontId="39" fillId="0" borderId="19" xfId="1" applyNumberFormat="1" applyFont="1" applyFill="1" applyBorder="1" applyAlignment="1" applyProtection="1">
      <alignment horizontal="center" vertical="center"/>
      <protection hidden="1"/>
    </xf>
    <xf numFmtId="165" fontId="40" fillId="13" borderId="71" xfId="0" applyNumberFormat="1" applyFont="1" applyFill="1" applyBorder="1" applyAlignment="1" applyProtection="1">
      <alignment horizontal="center" vertical="center"/>
      <protection hidden="1"/>
    </xf>
    <xf numFmtId="164" fontId="0" fillId="0" borderId="0" xfId="0" applyNumberFormat="1" applyAlignment="1" applyProtection="1">
      <alignment horizontal="center" vertical="center"/>
      <protection hidden="1"/>
    </xf>
    <xf numFmtId="164" fontId="4" fillId="0" borderId="18" xfId="0" applyNumberFormat="1" applyFont="1" applyBorder="1" applyAlignment="1" applyProtection="1">
      <alignment horizontal="center" vertical="center"/>
      <protection hidden="1"/>
    </xf>
    <xf numFmtId="164" fontId="0" fillId="0" borderId="47" xfId="0" applyNumberFormat="1" applyBorder="1" applyAlignment="1" applyProtection="1">
      <alignment horizontal="center" vertical="center"/>
      <protection hidden="1"/>
    </xf>
    <xf numFmtId="164" fontId="0" fillId="0" borderId="47" xfId="0" applyNumberFormat="1" applyBorder="1" applyAlignment="1" applyProtection="1">
      <alignment horizontal="center"/>
      <protection hidden="1"/>
    </xf>
    <xf numFmtId="164" fontId="8" fillId="0" borderId="47" xfId="0" applyNumberFormat="1" applyFont="1" applyBorder="1" applyAlignment="1" applyProtection="1">
      <alignment horizontal="center" vertical="center"/>
      <protection hidden="1"/>
    </xf>
    <xf numFmtId="164" fontId="1" fillId="0" borderId="44" xfId="0" applyNumberFormat="1" applyFont="1" applyBorder="1" applyAlignment="1" applyProtection="1">
      <alignment horizontal="center" vertical="center"/>
      <protection hidden="1"/>
    </xf>
    <xf numFmtId="164" fontId="1" fillId="0" borderId="47" xfId="0" applyNumberFormat="1" applyFont="1" applyBorder="1" applyAlignment="1" applyProtection="1">
      <alignment horizontal="center" vertical="center"/>
      <protection hidden="1"/>
    </xf>
    <xf numFmtId="0" fontId="0" fillId="0" borderId="18" xfId="0" applyBorder="1" applyAlignment="1" applyProtection="1">
      <alignment horizontal="center" vertical="center"/>
      <protection hidden="1"/>
    </xf>
    <xf numFmtId="0" fontId="18" fillId="6" borderId="66" xfId="0" applyFont="1" applyFill="1" applyBorder="1" applyAlignment="1">
      <alignment horizontal="center" vertical="center"/>
    </xf>
    <xf numFmtId="0" fontId="20" fillId="6" borderId="19" xfId="0" applyFont="1" applyFill="1" applyBorder="1" applyAlignment="1" applyProtection="1">
      <alignment horizontal="center" vertical="center"/>
      <protection locked="0"/>
    </xf>
    <xf numFmtId="0" fontId="36" fillId="6" borderId="18" xfId="0" applyFont="1" applyFill="1" applyBorder="1" applyAlignment="1" applyProtection="1">
      <alignment horizontal="center" vertical="center"/>
      <protection locked="0"/>
    </xf>
    <xf numFmtId="0" fontId="18" fillId="6" borderId="66" xfId="0" applyFont="1" applyFill="1" applyBorder="1" applyAlignment="1" applyProtection="1">
      <alignment horizontal="center" vertical="center"/>
      <protection locked="0"/>
    </xf>
    <xf numFmtId="0" fontId="18" fillId="6" borderId="19" xfId="0" applyFont="1" applyFill="1" applyBorder="1" applyAlignment="1" applyProtection="1">
      <alignment horizontal="center" vertical="center"/>
      <protection locked="0"/>
    </xf>
    <xf numFmtId="0" fontId="0" fillId="0" borderId="47" xfId="0" applyBorder="1" applyProtection="1">
      <protection hidden="1"/>
    </xf>
    <xf numFmtId="0" fontId="0" fillId="0" borderId="44" xfId="0" applyBorder="1" applyProtection="1">
      <protection hidden="1"/>
    </xf>
    <xf numFmtId="0" fontId="43" fillId="0" borderId="0" xfId="0" applyFont="1"/>
    <xf numFmtId="0" fontId="9" fillId="0" borderId="40" xfId="0" applyFont="1" applyBorder="1" applyAlignment="1">
      <alignment horizontal="center" vertical="center" wrapText="1"/>
    </xf>
    <xf numFmtId="165" fontId="9" fillId="8" borderId="72" xfId="1" applyNumberFormat="1" applyFont="1" applyFill="1" applyBorder="1" applyAlignment="1" applyProtection="1">
      <alignment horizontal="center" vertical="center"/>
      <protection locked="0"/>
    </xf>
    <xf numFmtId="0" fontId="0" fillId="7" borderId="18" xfId="0" applyFill="1" applyBorder="1"/>
    <xf numFmtId="0" fontId="0" fillId="0" borderId="18" xfId="0" applyBorder="1" applyAlignment="1">
      <alignment horizontal="center" vertical="center"/>
    </xf>
    <xf numFmtId="0" fontId="0" fillId="0" borderId="18" xfId="0" applyBorder="1" applyAlignment="1">
      <alignment horizont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18" fillId="6" borderId="66" xfId="0" applyFont="1" applyFill="1" applyBorder="1" applyAlignment="1" applyProtection="1">
      <alignment horizontal="center" vertical="center"/>
      <protection locked="0"/>
    </xf>
    <xf numFmtId="0" fontId="36" fillId="6" borderId="40" xfId="0" applyFont="1" applyFill="1" applyBorder="1" applyAlignment="1" applyProtection="1">
      <alignment horizontal="center" vertical="center"/>
      <protection locked="0"/>
    </xf>
    <xf numFmtId="0" fontId="36" fillId="6" borderId="26" xfId="0" applyFont="1" applyFill="1" applyBorder="1" applyAlignment="1" applyProtection="1">
      <alignment horizontal="center" vertical="center"/>
      <protection locked="0"/>
    </xf>
    <xf numFmtId="0" fontId="36" fillId="6" borderId="39" xfId="0" applyFont="1" applyFill="1" applyBorder="1" applyAlignment="1" applyProtection="1">
      <alignment horizontal="center" vertical="center"/>
      <protection locked="0"/>
    </xf>
    <xf numFmtId="0" fontId="18" fillId="6" borderId="66" xfId="0" applyFont="1" applyFill="1" applyBorder="1" applyAlignment="1">
      <alignment horizontal="center" vertical="center"/>
    </xf>
    <xf numFmtId="0" fontId="35" fillId="0" borderId="0" xfId="0" applyFont="1" applyAlignment="1">
      <alignment horizontal="right" vertical="center"/>
    </xf>
    <xf numFmtId="0" fontId="2" fillId="6" borderId="66" xfId="0" applyFont="1" applyFill="1" applyBorder="1" applyAlignment="1" applyProtection="1">
      <alignment horizontal="center" vertical="center"/>
      <protection locked="0"/>
    </xf>
    <xf numFmtId="0" fontId="41" fillId="6" borderId="66" xfId="0" applyFont="1" applyFill="1" applyBorder="1" applyAlignment="1" applyProtection="1">
      <alignment horizontal="center" vertical="center"/>
      <protection locked="0"/>
    </xf>
    <xf numFmtId="14" fontId="18" fillId="6" borderId="66" xfId="0" applyNumberFormat="1" applyFont="1" applyFill="1" applyBorder="1" applyAlignment="1" applyProtection="1">
      <alignment horizontal="center" vertical="center"/>
      <protection locked="0"/>
    </xf>
    <xf numFmtId="0" fontId="35" fillId="0" borderId="66" xfId="0" applyFont="1" applyBorder="1" applyAlignment="1" applyProtection="1">
      <alignment horizontal="center" vertical="center"/>
      <protection locked="0"/>
    </xf>
    <xf numFmtId="12" fontId="18" fillId="6" borderId="66" xfId="0" applyNumberFormat="1" applyFont="1" applyFill="1" applyBorder="1" applyAlignment="1" applyProtection="1">
      <alignment horizontal="center" vertical="center"/>
      <protection locked="0"/>
    </xf>
    <xf numFmtId="0" fontId="35" fillId="0" borderId="0" xfId="0" applyFont="1" applyAlignment="1">
      <alignment horizontal="left" vertical="center"/>
    </xf>
    <xf numFmtId="0" fontId="9" fillId="0" borderId="58" xfId="0" applyFont="1" applyBorder="1" applyAlignment="1">
      <alignment horizontal="center" vertical="center"/>
    </xf>
    <xf numFmtId="0" fontId="9" fillId="0" borderId="59" xfId="0" applyFont="1" applyBorder="1" applyAlignment="1">
      <alignment horizontal="center" vertical="center"/>
    </xf>
    <xf numFmtId="0" fontId="24" fillId="2" borderId="0" xfId="0" applyFont="1" applyFill="1" applyAlignment="1">
      <alignment horizontal="center" vertical="center" wrapText="1"/>
    </xf>
    <xf numFmtId="0" fontId="24" fillId="2" borderId="54" xfId="0" applyFont="1" applyFill="1" applyBorder="1" applyAlignment="1">
      <alignment horizontal="center" vertical="center" wrapText="1"/>
    </xf>
    <xf numFmtId="0" fontId="9" fillId="0" borderId="0" xfId="0" applyFont="1" applyAlignment="1">
      <alignment horizontal="center" vertical="center" wrapText="1"/>
    </xf>
    <xf numFmtId="0" fontId="30" fillId="0" borderId="55" xfId="0" applyFont="1" applyBorder="1" applyAlignment="1" applyProtection="1">
      <alignment horizontal="center" vertical="center"/>
      <protection locked="0"/>
    </xf>
    <xf numFmtId="0" fontId="30" fillId="0" borderId="56" xfId="0" applyFont="1" applyBorder="1" applyAlignment="1" applyProtection="1">
      <alignment horizontal="center" vertical="center"/>
      <protection locked="0"/>
    </xf>
    <xf numFmtId="0" fontId="27" fillId="0" borderId="61" xfId="0" applyFont="1" applyBorder="1" applyAlignment="1">
      <alignment horizontal="center" vertical="center" wrapText="1"/>
    </xf>
    <xf numFmtId="0" fontId="27" fillId="0" borderId="62" xfId="0" applyFont="1" applyBorder="1" applyAlignment="1">
      <alignment horizontal="center" vertical="center" wrapText="1"/>
    </xf>
    <xf numFmtId="0" fontId="28" fillId="0" borderId="61" xfId="0" applyFont="1" applyBorder="1" applyAlignment="1">
      <alignment horizontal="center" vertical="center" wrapText="1"/>
    </xf>
    <xf numFmtId="0" fontId="28" fillId="0" borderId="6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53" xfId="0" applyFont="1" applyBorder="1" applyAlignment="1">
      <alignment horizontal="center" vertical="center" wrapText="1"/>
    </xf>
    <xf numFmtId="0" fontId="9" fillId="0" borderId="58" xfId="0" applyFont="1" applyBorder="1" applyAlignment="1">
      <alignment horizontal="center" vertical="center" wrapText="1"/>
    </xf>
    <xf numFmtId="0" fontId="9" fillId="0" borderId="59"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53"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60" xfId="0" applyFont="1" applyBorder="1" applyAlignment="1">
      <alignment horizontal="center" vertical="center" wrapText="1"/>
    </xf>
    <xf numFmtId="165" fontId="44" fillId="0" borderId="55" xfId="1" applyNumberFormat="1" applyFont="1" applyFill="1" applyBorder="1" applyAlignment="1" applyProtection="1">
      <alignment horizontal="center" wrapText="1"/>
      <protection hidden="1"/>
    </xf>
    <xf numFmtId="44" fontId="44" fillId="0" borderId="56" xfId="1" applyFont="1" applyFill="1" applyBorder="1" applyAlignment="1" applyProtection="1">
      <alignment horizontal="center" wrapText="1"/>
      <protection hidden="1"/>
    </xf>
    <xf numFmtId="0" fontId="24" fillId="0" borderId="0" xfId="0" applyFont="1" applyAlignment="1">
      <alignment horizontal="center" vertical="center"/>
    </xf>
    <xf numFmtId="0" fontId="2" fillId="3" borderId="22" xfId="0" applyFont="1" applyFill="1" applyBorder="1" applyAlignment="1">
      <alignment horizontal="center"/>
    </xf>
    <xf numFmtId="0" fontId="2" fillId="3" borderId="23" xfId="0" applyFont="1" applyFill="1" applyBorder="1" applyAlignment="1">
      <alignment horizontal="center"/>
    </xf>
    <xf numFmtId="0" fontId="2" fillId="3" borderId="10" xfId="0" applyFont="1" applyFill="1" applyBorder="1" applyAlignment="1">
      <alignment horizontal="center"/>
    </xf>
    <xf numFmtId="0" fontId="2" fillId="3" borderId="25" xfId="0" applyFont="1" applyFill="1" applyBorder="1" applyAlignment="1">
      <alignment horizontal="center"/>
    </xf>
    <xf numFmtId="0" fontId="2" fillId="3" borderId="26" xfId="0" applyFont="1" applyFill="1" applyBorder="1" applyAlignment="1">
      <alignment horizontal="center"/>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24" xfId="0" applyFont="1" applyFill="1" applyBorder="1" applyAlignment="1">
      <alignment horizontal="center"/>
    </xf>
    <xf numFmtId="0" fontId="2" fillId="3" borderId="27"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34"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3" borderId="31"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36" xfId="0" applyFont="1" applyFill="1" applyBorder="1" applyAlignment="1">
      <alignment horizontal="center" vertical="center" wrapText="1"/>
    </xf>
  </cellXfs>
  <cellStyles count="2">
    <cellStyle name="Currency" xfId="1" builtinId="4"/>
    <cellStyle name="Normal" xfId="0" builtinId="0"/>
  </cellStyles>
  <dxfs count="2">
    <dxf>
      <font>
        <b/>
        <i val="0"/>
        <color theme="0"/>
      </font>
      <fill>
        <patternFill>
          <bgColor rgb="FFFF0000"/>
        </patternFill>
      </fill>
    </dxf>
    <dxf>
      <font>
        <b/>
        <i val="0"/>
        <color theme="0"/>
      </font>
      <fill>
        <patternFill>
          <bgColor rgb="FF00B050"/>
        </patternFill>
      </fill>
    </dxf>
  </dxfs>
  <tableStyles count="0" defaultTableStyle="TableStyleMedium2" defaultPivotStyle="PivotStyleLight16"/>
  <colors>
    <mruColors>
      <color rgb="FFFFFFCC"/>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_rels/drawing4.xml.rels><?xml version="1.0" encoding="UTF-8" standalone="yes"?>
<Relationships xmlns="http://schemas.openxmlformats.org/package/2006/relationships"><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editAs="oneCell">
    <xdr:from>
      <xdr:col>1</xdr:col>
      <xdr:colOff>2050364</xdr:colOff>
      <xdr:row>35</xdr:row>
      <xdr:rowOff>795</xdr:rowOff>
    </xdr:from>
    <xdr:to>
      <xdr:col>4</xdr:col>
      <xdr:colOff>194067</xdr:colOff>
      <xdr:row>43</xdr:row>
      <xdr:rowOff>153864</xdr:rowOff>
    </xdr:to>
    <xdr:pic>
      <xdr:nvPicPr>
        <xdr:cNvPr id="15" name="Picture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1"/>
        <a:stretch>
          <a:fillRect/>
        </a:stretch>
      </xdr:blipFill>
      <xdr:spPr>
        <a:xfrm>
          <a:off x="2670860" y="6493307"/>
          <a:ext cx="2086126" cy="1605937"/>
        </a:xfrm>
        <a:prstGeom prst="rect">
          <a:avLst/>
        </a:prstGeom>
      </xdr:spPr>
    </xdr:pic>
    <xdr:clientData/>
  </xdr:twoCellAnchor>
  <xdr:twoCellAnchor editAs="oneCell">
    <xdr:from>
      <xdr:col>1</xdr:col>
      <xdr:colOff>7832</xdr:colOff>
      <xdr:row>35</xdr:row>
      <xdr:rowOff>78688</xdr:rowOff>
    </xdr:from>
    <xdr:to>
      <xdr:col>1</xdr:col>
      <xdr:colOff>2174539</xdr:colOff>
      <xdr:row>43</xdr:row>
      <xdr:rowOff>169111</xdr:rowOff>
    </xdr:to>
    <xdr:pic>
      <xdr:nvPicPr>
        <xdr:cNvPr id="16" name="Picture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2"/>
        <a:stretch>
          <a:fillRect/>
        </a:stretch>
      </xdr:blipFill>
      <xdr:spPr>
        <a:xfrm>
          <a:off x="628328" y="6571200"/>
          <a:ext cx="2166707" cy="1531861"/>
        </a:xfrm>
        <a:prstGeom prst="rect">
          <a:avLst/>
        </a:prstGeom>
      </xdr:spPr>
    </xdr:pic>
    <xdr:clientData/>
  </xdr:twoCellAnchor>
  <xdr:twoCellAnchor editAs="oneCell">
    <xdr:from>
      <xdr:col>4</xdr:col>
      <xdr:colOff>181608</xdr:colOff>
      <xdr:row>35</xdr:row>
      <xdr:rowOff>132371</xdr:rowOff>
    </xdr:from>
    <xdr:to>
      <xdr:col>4</xdr:col>
      <xdr:colOff>1133627</xdr:colOff>
      <xdr:row>44</xdr:row>
      <xdr:rowOff>1256</xdr:rowOff>
    </xdr:to>
    <xdr:pic>
      <xdr:nvPicPr>
        <xdr:cNvPr id="14" name="Picture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3"/>
        <a:stretch>
          <a:fillRect/>
        </a:stretch>
      </xdr:blipFill>
      <xdr:spPr>
        <a:xfrm>
          <a:off x="4744527" y="6526512"/>
          <a:ext cx="976148" cy="1503363"/>
        </a:xfrm>
        <a:prstGeom prst="rect">
          <a:avLst/>
        </a:prstGeom>
      </xdr:spPr>
    </xdr:pic>
    <xdr:clientData/>
  </xdr:twoCellAnchor>
  <xdr:twoCellAnchor editAs="oneCell">
    <xdr:from>
      <xdr:col>8</xdr:col>
      <xdr:colOff>37835</xdr:colOff>
      <xdr:row>1</xdr:row>
      <xdr:rowOff>7567</xdr:rowOff>
    </xdr:from>
    <xdr:to>
      <xdr:col>9</xdr:col>
      <xdr:colOff>435078</xdr:colOff>
      <xdr:row>3</xdr:row>
      <xdr:rowOff>18891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134558" y="196742"/>
          <a:ext cx="1460437" cy="5599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396816</xdr:colOff>
      <xdr:row>1</xdr:row>
      <xdr:rowOff>241540</xdr:rowOff>
    </xdr:from>
    <xdr:to>
      <xdr:col>19</xdr:col>
      <xdr:colOff>591413</xdr:colOff>
      <xdr:row>2</xdr:row>
      <xdr:rowOff>323994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82952" y="422695"/>
          <a:ext cx="1259456" cy="577969"/>
        </a:xfrm>
        <a:prstGeom prst="rect">
          <a:avLst/>
        </a:prstGeom>
      </xdr:spPr>
    </xdr:pic>
    <xdr:clientData/>
  </xdr:twoCellAnchor>
  <xdr:twoCellAnchor>
    <xdr:from>
      <xdr:col>1</xdr:col>
      <xdr:colOff>301925</xdr:colOff>
      <xdr:row>5</xdr:row>
      <xdr:rowOff>34506</xdr:rowOff>
    </xdr:from>
    <xdr:to>
      <xdr:col>1</xdr:col>
      <xdr:colOff>500332</xdr:colOff>
      <xdr:row>5</xdr:row>
      <xdr:rowOff>224287</xdr:rowOff>
    </xdr:to>
    <xdr:sp macro="" textlink="">
      <xdr:nvSpPr>
        <xdr:cNvPr id="3" name="Star: 5 Points 2">
          <a:extLst>
            <a:ext uri="{FF2B5EF4-FFF2-40B4-BE49-F238E27FC236}">
              <a16:creationId xmlns:a16="http://schemas.microsoft.com/office/drawing/2014/main" id="{00000000-0008-0000-0100-000003000000}"/>
            </a:ext>
          </a:extLst>
        </xdr:cNvPr>
        <xdr:cNvSpPr/>
      </xdr:nvSpPr>
      <xdr:spPr>
        <a:xfrm>
          <a:off x="923027" y="1664898"/>
          <a:ext cx="198407" cy="189781"/>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301925</xdr:colOff>
      <xdr:row>9</xdr:row>
      <xdr:rowOff>163902</xdr:rowOff>
    </xdr:from>
    <xdr:to>
      <xdr:col>1</xdr:col>
      <xdr:colOff>500332</xdr:colOff>
      <xdr:row>10</xdr:row>
      <xdr:rowOff>172528</xdr:rowOff>
    </xdr:to>
    <xdr:sp macro="" textlink="">
      <xdr:nvSpPr>
        <xdr:cNvPr id="4" name="Star: 5 Points 3">
          <a:extLst>
            <a:ext uri="{FF2B5EF4-FFF2-40B4-BE49-F238E27FC236}">
              <a16:creationId xmlns:a16="http://schemas.microsoft.com/office/drawing/2014/main" id="{00000000-0008-0000-0100-000004000000}"/>
            </a:ext>
          </a:extLst>
        </xdr:cNvPr>
        <xdr:cNvSpPr/>
      </xdr:nvSpPr>
      <xdr:spPr>
        <a:xfrm>
          <a:off x="923027" y="2587925"/>
          <a:ext cx="198407" cy="172528"/>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336431</xdr:colOff>
      <xdr:row>32</xdr:row>
      <xdr:rowOff>25879</xdr:rowOff>
    </xdr:from>
    <xdr:to>
      <xdr:col>1</xdr:col>
      <xdr:colOff>534838</xdr:colOff>
      <xdr:row>32</xdr:row>
      <xdr:rowOff>215660</xdr:rowOff>
    </xdr:to>
    <xdr:sp macro="" textlink="">
      <xdr:nvSpPr>
        <xdr:cNvPr id="5" name="Star: 5 Points 4">
          <a:extLst>
            <a:ext uri="{FF2B5EF4-FFF2-40B4-BE49-F238E27FC236}">
              <a16:creationId xmlns:a16="http://schemas.microsoft.com/office/drawing/2014/main" id="{00000000-0008-0000-0100-000005000000}"/>
            </a:ext>
          </a:extLst>
        </xdr:cNvPr>
        <xdr:cNvSpPr/>
      </xdr:nvSpPr>
      <xdr:spPr>
        <a:xfrm>
          <a:off x="957533" y="6780362"/>
          <a:ext cx="198407" cy="189781"/>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336431</xdr:colOff>
      <xdr:row>41</xdr:row>
      <xdr:rowOff>25879</xdr:rowOff>
    </xdr:from>
    <xdr:to>
      <xdr:col>1</xdr:col>
      <xdr:colOff>534838</xdr:colOff>
      <xdr:row>41</xdr:row>
      <xdr:rowOff>215660</xdr:rowOff>
    </xdr:to>
    <xdr:sp macro="" textlink="">
      <xdr:nvSpPr>
        <xdr:cNvPr id="6" name="Star: 5 Points 5">
          <a:extLst>
            <a:ext uri="{FF2B5EF4-FFF2-40B4-BE49-F238E27FC236}">
              <a16:creationId xmlns:a16="http://schemas.microsoft.com/office/drawing/2014/main" id="{00000000-0008-0000-0100-000006000000}"/>
            </a:ext>
          </a:extLst>
        </xdr:cNvPr>
        <xdr:cNvSpPr/>
      </xdr:nvSpPr>
      <xdr:spPr>
        <a:xfrm>
          <a:off x="957533" y="8505645"/>
          <a:ext cx="198407" cy="189781"/>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379562</xdr:colOff>
      <xdr:row>50</xdr:row>
      <xdr:rowOff>34506</xdr:rowOff>
    </xdr:from>
    <xdr:to>
      <xdr:col>1</xdr:col>
      <xdr:colOff>577969</xdr:colOff>
      <xdr:row>50</xdr:row>
      <xdr:rowOff>224287</xdr:rowOff>
    </xdr:to>
    <xdr:sp macro="" textlink="">
      <xdr:nvSpPr>
        <xdr:cNvPr id="7" name="Star: 5 Points 6">
          <a:extLst>
            <a:ext uri="{FF2B5EF4-FFF2-40B4-BE49-F238E27FC236}">
              <a16:creationId xmlns:a16="http://schemas.microsoft.com/office/drawing/2014/main" id="{00000000-0008-0000-0100-000007000000}"/>
            </a:ext>
          </a:extLst>
        </xdr:cNvPr>
        <xdr:cNvSpPr/>
      </xdr:nvSpPr>
      <xdr:spPr>
        <a:xfrm>
          <a:off x="1000664" y="10213676"/>
          <a:ext cx="198407" cy="189781"/>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370936</xdr:colOff>
      <xdr:row>66</xdr:row>
      <xdr:rowOff>34505</xdr:rowOff>
    </xdr:from>
    <xdr:to>
      <xdr:col>1</xdr:col>
      <xdr:colOff>569343</xdr:colOff>
      <xdr:row>66</xdr:row>
      <xdr:rowOff>224286</xdr:rowOff>
    </xdr:to>
    <xdr:sp macro="" textlink="">
      <xdr:nvSpPr>
        <xdr:cNvPr id="8" name="Star: 5 Points 7">
          <a:extLst>
            <a:ext uri="{FF2B5EF4-FFF2-40B4-BE49-F238E27FC236}">
              <a16:creationId xmlns:a16="http://schemas.microsoft.com/office/drawing/2014/main" id="{00000000-0008-0000-0100-000008000000}"/>
            </a:ext>
          </a:extLst>
        </xdr:cNvPr>
        <xdr:cNvSpPr/>
      </xdr:nvSpPr>
      <xdr:spPr>
        <a:xfrm>
          <a:off x="992038" y="13879901"/>
          <a:ext cx="198407" cy="189781"/>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379562</xdr:colOff>
      <xdr:row>73</xdr:row>
      <xdr:rowOff>34506</xdr:rowOff>
    </xdr:from>
    <xdr:to>
      <xdr:col>1</xdr:col>
      <xdr:colOff>577969</xdr:colOff>
      <xdr:row>73</xdr:row>
      <xdr:rowOff>224287</xdr:rowOff>
    </xdr:to>
    <xdr:sp macro="" textlink="">
      <xdr:nvSpPr>
        <xdr:cNvPr id="9" name="Star: 5 Points 8">
          <a:extLst>
            <a:ext uri="{FF2B5EF4-FFF2-40B4-BE49-F238E27FC236}">
              <a16:creationId xmlns:a16="http://schemas.microsoft.com/office/drawing/2014/main" id="{00000000-0008-0000-0100-000009000000}"/>
            </a:ext>
          </a:extLst>
        </xdr:cNvPr>
        <xdr:cNvSpPr/>
      </xdr:nvSpPr>
      <xdr:spPr>
        <a:xfrm>
          <a:off x="1000664" y="15320514"/>
          <a:ext cx="198407" cy="189781"/>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379562</xdr:colOff>
      <xdr:row>81</xdr:row>
      <xdr:rowOff>34505</xdr:rowOff>
    </xdr:from>
    <xdr:to>
      <xdr:col>1</xdr:col>
      <xdr:colOff>577969</xdr:colOff>
      <xdr:row>81</xdr:row>
      <xdr:rowOff>224286</xdr:rowOff>
    </xdr:to>
    <xdr:sp macro="" textlink="">
      <xdr:nvSpPr>
        <xdr:cNvPr id="11" name="Star: 5 Points 10">
          <a:extLst>
            <a:ext uri="{FF2B5EF4-FFF2-40B4-BE49-F238E27FC236}">
              <a16:creationId xmlns:a16="http://schemas.microsoft.com/office/drawing/2014/main" id="{00000000-0008-0000-0100-00000B000000}"/>
            </a:ext>
          </a:extLst>
        </xdr:cNvPr>
        <xdr:cNvSpPr/>
      </xdr:nvSpPr>
      <xdr:spPr>
        <a:xfrm>
          <a:off x="1000664" y="16985411"/>
          <a:ext cx="198407" cy="189781"/>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405441</xdr:colOff>
      <xdr:row>95</xdr:row>
      <xdr:rowOff>43132</xdr:rowOff>
    </xdr:from>
    <xdr:to>
      <xdr:col>1</xdr:col>
      <xdr:colOff>603848</xdr:colOff>
      <xdr:row>95</xdr:row>
      <xdr:rowOff>232913</xdr:rowOff>
    </xdr:to>
    <xdr:sp macro="" textlink="">
      <xdr:nvSpPr>
        <xdr:cNvPr id="12" name="Star: 5 Points 11">
          <a:extLst>
            <a:ext uri="{FF2B5EF4-FFF2-40B4-BE49-F238E27FC236}">
              <a16:creationId xmlns:a16="http://schemas.microsoft.com/office/drawing/2014/main" id="{00000000-0008-0000-0100-00000C000000}"/>
            </a:ext>
          </a:extLst>
        </xdr:cNvPr>
        <xdr:cNvSpPr/>
      </xdr:nvSpPr>
      <xdr:spPr>
        <a:xfrm>
          <a:off x="1026543" y="19530204"/>
          <a:ext cx="198407" cy="189781"/>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396815</xdr:colOff>
      <xdr:row>109</xdr:row>
      <xdr:rowOff>34506</xdr:rowOff>
    </xdr:from>
    <xdr:to>
      <xdr:col>1</xdr:col>
      <xdr:colOff>595222</xdr:colOff>
      <xdr:row>109</xdr:row>
      <xdr:rowOff>224287</xdr:rowOff>
    </xdr:to>
    <xdr:sp macro="" textlink="">
      <xdr:nvSpPr>
        <xdr:cNvPr id="13" name="Star: 5 Points 12">
          <a:extLst>
            <a:ext uri="{FF2B5EF4-FFF2-40B4-BE49-F238E27FC236}">
              <a16:creationId xmlns:a16="http://schemas.microsoft.com/office/drawing/2014/main" id="{00000000-0008-0000-0100-00000D000000}"/>
            </a:ext>
          </a:extLst>
        </xdr:cNvPr>
        <xdr:cNvSpPr/>
      </xdr:nvSpPr>
      <xdr:spPr>
        <a:xfrm>
          <a:off x="1017917" y="22204393"/>
          <a:ext cx="198407" cy="189781"/>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396815</xdr:colOff>
      <xdr:row>127</xdr:row>
      <xdr:rowOff>34506</xdr:rowOff>
    </xdr:from>
    <xdr:to>
      <xdr:col>1</xdr:col>
      <xdr:colOff>595222</xdr:colOff>
      <xdr:row>127</xdr:row>
      <xdr:rowOff>224287</xdr:rowOff>
    </xdr:to>
    <xdr:sp macro="" textlink="">
      <xdr:nvSpPr>
        <xdr:cNvPr id="15" name="Star: 5 Points 14">
          <a:extLst>
            <a:ext uri="{FF2B5EF4-FFF2-40B4-BE49-F238E27FC236}">
              <a16:creationId xmlns:a16="http://schemas.microsoft.com/office/drawing/2014/main" id="{00000000-0008-0000-0100-00000F000000}"/>
            </a:ext>
          </a:extLst>
        </xdr:cNvPr>
        <xdr:cNvSpPr/>
      </xdr:nvSpPr>
      <xdr:spPr>
        <a:xfrm>
          <a:off x="1017917" y="26603864"/>
          <a:ext cx="198407" cy="189781"/>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18</xdr:col>
      <xdr:colOff>396816</xdr:colOff>
      <xdr:row>62</xdr:row>
      <xdr:rowOff>241540</xdr:rowOff>
    </xdr:from>
    <xdr:ext cx="1259456" cy="577969"/>
    <xdr:pic>
      <xdr:nvPicPr>
        <xdr:cNvPr id="16" name="Picture 15">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082952" y="422695"/>
          <a:ext cx="1259456" cy="577969"/>
        </a:xfrm>
        <a:prstGeom prst="rect">
          <a:avLst/>
        </a:prstGeom>
      </xdr:spPr>
    </xdr:pic>
    <xdr:clientData/>
  </xdr:oneCellAnchor>
  <xdr:oneCellAnchor>
    <xdr:from>
      <xdr:col>18</xdr:col>
      <xdr:colOff>396816</xdr:colOff>
      <xdr:row>122</xdr:row>
      <xdr:rowOff>241540</xdr:rowOff>
    </xdr:from>
    <xdr:ext cx="1259456" cy="577969"/>
    <xdr:pic>
      <xdr:nvPicPr>
        <xdr:cNvPr id="17" name="Picture 16">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082952" y="422695"/>
          <a:ext cx="1259456" cy="577969"/>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2</xdr:col>
      <xdr:colOff>138023</xdr:colOff>
      <xdr:row>0</xdr:row>
      <xdr:rowOff>0</xdr:rowOff>
    </xdr:from>
    <xdr:to>
      <xdr:col>3</xdr:col>
      <xdr:colOff>155276</xdr:colOff>
      <xdr:row>0</xdr:row>
      <xdr:rowOff>457200</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13208" y="0"/>
          <a:ext cx="1311215" cy="457200"/>
        </a:xfrm>
        <a:prstGeom prst="rect">
          <a:avLst/>
        </a:prstGeom>
      </xdr:spPr>
    </xdr:pic>
    <xdr:clientData/>
  </xdr:twoCellAnchor>
  <xdr:twoCellAnchor>
    <xdr:from>
      <xdr:col>0</xdr:col>
      <xdr:colOff>2544793</xdr:colOff>
      <xdr:row>29</xdr:row>
      <xdr:rowOff>77639</xdr:rowOff>
    </xdr:from>
    <xdr:to>
      <xdr:col>0</xdr:col>
      <xdr:colOff>2962483</xdr:colOff>
      <xdr:row>29</xdr:row>
      <xdr:rowOff>448574</xdr:rowOff>
    </xdr:to>
    <xdr:sp macro="" textlink="">
      <xdr:nvSpPr>
        <xdr:cNvPr id="2" name="Arrow: Right 1">
          <a:extLst>
            <a:ext uri="{FF2B5EF4-FFF2-40B4-BE49-F238E27FC236}">
              <a16:creationId xmlns:a16="http://schemas.microsoft.com/office/drawing/2014/main" id="{00000000-0008-0000-0200-000002000000}"/>
            </a:ext>
          </a:extLst>
        </xdr:cNvPr>
        <xdr:cNvSpPr/>
      </xdr:nvSpPr>
      <xdr:spPr>
        <a:xfrm>
          <a:off x="2544793" y="8117458"/>
          <a:ext cx="417690" cy="370935"/>
        </a:xfrm>
        <a:prstGeom prst="rightArrow">
          <a:avLst/>
        </a:prstGeom>
        <a:gradFill flip="none" rotWithShape="1">
          <a:gsLst>
            <a:gs pos="0">
              <a:srgbClr val="FF0000">
                <a:shade val="30000"/>
                <a:satMod val="115000"/>
              </a:srgbClr>
            </a:gs>
            <a:gs pos="50000">
              <a:srgbClr val="FF0000">
                <a:shade val="67500"/>
                <a:satMod val="115000"/>
              </a:srgbClr>
            </a:gs>
            <a:gs pos="100000">
              <a:srgbClr val="FF0000">
                <a:shade val="100000"/>
                <a:satMod val="115000"/>
              </a:srgbClr>
            </a:gs>
          </a:gsLst>
          <a:lin ang="10800000" scaled="1"/>
          <a:tileRect/>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77638</xdr:colOff>
      <xdr:row>5</xdr:row>
      <xdr:rowOff>25880</xdr:rowOff>
    </xdr:from>
    <xdr:to>
      <xdr:col>11</xdr:col>
      <xdr:colOff>146649</xdr:colOff>
      <xdr:row>6</xdr:row>
      <xdr:rowOff>94892</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89985" y="897148"/>
          <a:ext cx="1311215" cy="431321"/>
        </a:xfrm>
        <a:prstGeom prst="rect">
          <a:avLst/>
        </a:prstGeom>
      </xdr:spPr>
    </xdr:pic>
    <xdr:clientData/>
  </xdr:twoCellAnchor>
  <xdr:twoCellAnchor>
    <xdr:from>
      <xdr:col>4</xdr:col>
      <xdr:colOff>60385</xdr:colOff>
      <xdr:row>21</xdr:row>
      <xdr:rowOff>34505</xdr:rowOff>
    </xdr:from>
    <xdr:to>
      <xdr:col>4</xdr:col>
      <xdr:colOff>595222</xdr:colOff>
      <xdr:row>21</xdr:row>
      <xdr:rowOff>207033</xdr:rowOff>
    </xdr:to>
    <xdr:sp macro="" textlink="">
      <xdr:nvSpPr>
        <xdr:cNvPr id="4" name="Arrow: Left 3">
          <a:extLst>
            <a:ext uri="{FF2B5EF4-FFF2-40B4-BE49-F238E27FC236}">
              <a16:creationId xmlns:a16="http://schemas.microsoft.com/office/drawing/2014/main" id="{00000000-0008-0000-0300-000004000000}"/>
            </a:ext>
          </a:extLst>
        </xdr:cNvPr>
        <xdr:cNvSpPr/>
      </xdr:nvSpPr>
      <xdr:spPr>
        <a:xfrm>
          <a:off x="5167223" y="4813539"/>
          <a:ext cx="534837" cy="172528"/>
        </a:xfrm>
        <a:prstGeom prst="leftArrow">
          <a:avLst/>
        </a:prstGeom>
        <a:gradFill flip="none" rotWithShape="1">
          <a:gsLst>
            <a:gs pos="0">
              <a:srgbClr val="FF0000"/>
            </a:gs>
            <a:gs pos="74000">
              <a:schemeClr val="accent1">
                <a:lumMod val="45000"/>
                <a:lumOff val="55000"/>
              </a:schemeClr>
            </a:gs>
            <a:gs pos="83000">
              <a:schemeClr val="accent1">
                <a:lumMod val="45000"/>
                <a:lumOff val="55000"/>
              </a:schemeClr>
            </a:gs>
            <a:gs pos="100000">
              <a:schemeClr val="accent1">
                <a:lumMod val="30000"/>
                <a:lumOff val="70000"/>
              </a:schemeClr>
            </a:gs>
          </a:gsLst>
          <a:lin ang="0" scaled="1"/>
          <a:tileRect/>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person displayName="Charles D Pruitt" id="{CB46E740-5D00-4A79-B989-F07434962AD2}" userId="S::Dave.Pruitt@amwater.com::785e15ff-060d-41b2-a4b1-e84c93351aae"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P159" dT="2021-12-19T21:11:02.61" personId="{CB46E740-5D00-4A79-B989-F07434962AD2}" id="{A3482D6C-0D52-4AB0-BBB6-993220CB68A9}">
    <text>PRESS THE "CTRL" BUTTON AND THE SEMI-COLON BUTTON ";" AT THE SAME TIME TO POPULATE CURRENT DATE.</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J86"/>
  <sheetViews>
    <sheetView tabSelected="1" zoomScale="90" zoomScaleNormal="90" workbookViewId="0">
      <selection activeCell="M18" sqref="M18"/>
    </sheetView>
  </sheetViews>
  <sheetFormatPr defaultColWidth="9" defaultRowHeight="15" x14ac:dyDescent="0.25"/>
  <cols>
    <col min="2" max="2" width="39.140625" customWidth="1"/>
    <col min="5" max="5" width="20.140625" customWidth="1"/>
    <col min="6" max="6" width="12.7109375" customWidth="1"/>
    <col min="8" max="8" width="12.7109375" customWidth="1"/>
    <col min="9" max="9" width="15.28515625" customWidth="1"/>
    <col min="13" max="13" width="27.7109375" customWidth="1"/>
  </cols>
  <sheetData>
    <row r="1" spans="2:9" ht="15.75" thickBot="1" x14ac:dyDescent="0.3">
      <c r="B1" s="172" t="s">
        <v>243</v>
      </c>
    </row>
    <row r="2" spans="2:9" ht="21.75" thickBot="1" x14ac:dyDescent="0.4">
      <c r="B2" s="1" t="s">
        <v>85</v>
      </c>
      <c r="C2" s="117"/>
      <c r="D2" s="84"/>
      <c r="E2" s="84"/>
      <c r="F2" s="84"/>
      <c r="G2" s="85"/>
    </row>
    <row r="3" spans="2:9" ht="21.75" thickBot="1" x14ac:dyDescent="0.4">
      <c r="B3" s="1" t="s">
        <v>73</v>
      </c>
      <c r="C3" s="117"/>
      <c r="D3" s="84"/>
      <c r="E3" s="84"/>
      <c r="F3" s="84"/>
      <c r="G3" s="85"/>
    </row>
    <row r="4" spans="2:9" ht="21.75" thickBot="1" x14ac:dyDescent="0.4">
      <c r="B4" s="1" t="s">
        <v>86</v>
      </c>
      <c r="C4" s="118"/>
      <c r="D4" s="76"/>
      <c r="E4" s="76"/>
      <c r="F4" s="76"/>
      <c r="G4" s="76"/>
    </row>
    <row r="5" spans="2:9" ht="21.75" thickBot="1" x14ac:dyDescent="0.4">
      <c r="B5" s="1" t="s">
        <v>74</v>
      </c>
      <c r="C5" s="117"/>
      <c r="D5" s="84"/>
      <c r="E5" s="84"/>
      <c r="F5" s="84"/>
      <c r="G5" s="85"/>
    </row>
    <row r="6" spans="2:9" ht="21.75" thickBot="1" x14ac:dyDescent="0.4">
      <c r="B6" s="1" t="s">
        <v>198</v>
      </c>
      <c r="C6" s="117"/>
      <c r="D6" s="84"/>
      <c r="E6" s="84"/>
      <c r="F6" s="84"/>
      <c r="G6" s="85"/>
    </row>
    <row r="7" spans="2:9" ht="6.75" customHeight="1" x14ac:dyDescent="0.25">
      <c r="B7" s="57"/>
      <c r="C7" s="57"/>
      <c r="D7" s="57"/>
      <c r="E7" s="57"/>
      <c r="F7" s="57"/>
      <c r="G7" s="57"/>
    </row>
    <row r="8" spans="2:9" ht="18.75" x14ac:dyDescent="0.3">
      <c r="B8" s="59" t="s">
        <v>87</v>
      </c>
    </row>
    <row r="9" spans="2:9" ht="18.75" x14ac:dyDescent="0.3">
      <c r="B9" s="58" t="s">
        <v>214</v>
      </c>
    </row>
    <row r="10" spans="2:9" ht="6.75" customHeight="1" x14ac:dyDescent="0.3">
      <c r="B10" s="60"/>
      <c r="C10" s="57"/>
      <c r="D10" s="57"/>
      <c r="E10" s="57"/>
      <c r="F10" s="57"/>
    </row>
    <row r="11" spans="2:9" ht="15.75" thickBot="1" x14ac:dyDescent="0.3"/>
    <row r="12" spans="2:9" ht="45.75" thickBot="1" x14ac:dyDescent="0.3">
      <c r="B12" s="33" t="s">
        <v>0</v>
      </c>
      <c r="C12" s="178" t="s">
        <v>1</v>
      </c>
      <c r="D12" s="179"/>
      <c r="E12" s="34" t="s">
        <v>12</v>
      </c>
      <c r="F12" s="34" t="s">
        <v>14</v>
      </c>
      <c r="I12" s="35"/>
    </row>
    <row r="13" spans="2:9" ht="15.75" thickBot="1" x14ac:dyDescent="0.3">
      <c r="B13" s="36"/>
      <c r="C13" s="37" t="s">
        <v>2</v>
      </c>
      <c r="D13" s="38" t="s">
        <v>3</v>
      </c>
      <c r="E13" s="39"/>
      <c r="F13" s="40"/>
    </row>
    <row r="14" spans="2:9" x14ac:dyDescent="0.25">
      <c r="B14" s="41" t="s">
        <v>4</v>
      </c>
      <c r="C14" s="42">
        <v>2</v>
      </c>
      <c r="D14" s="43">
        <v>3</v>
      </c>
      <c r="E14" s="63">
        <v>0</v>
      </c>
      <c r="F14" s="164">
        <f>SUM(E14*D14)</f>
        <v>0</v>
      </c>
    </row>
    <row r="15" spans="2:9" x14ac:dyDescent="0.25">
      <c r="B15" s="41" t="s">
        <v>71</v>
      </c>
      <c r="C15" s="42">
        <v>2</v>
      </c>
      <c r="D15" s="43">
        <v>2.5</v>
      </c>
      <c r="E15" s="63">
        <v>0</v>
      </c>
      <c r="F15" s="164">
        <f>SUM(E15*D15)</f>
        <v>0</v>
      </c>
    </row>
    <row r="16" spans="2:9" x14ac:dyDescent="0.25">
      <c r="B16" s="44" t="s">
        <v>5</v>
      </c>
      <c r="C16" s="45">
        <v>2.5</v>
      </c>
      <c r="D16" s="46">
        <v>2.5</v>
      </c>
      <c r="E16" s="63">
        <v>0</v>
      </c>
      <c r="F16" s="164">
        <f t="shared" ref="F16:F30" si="0">SUM(E16*D16)</f>
        <v>0</v>
      </c>
    </row>
    <row r="17" spans="2:9" x14ac:dyDescent="0.25">
      <c r="B17" s="44" t="s">
        <v>20</v>
      </c>
      <c r="C17" s="45">
        <v>1.5</v>
      </c>
      <c r="D17" s="46">
        <v>3</v>
      </c>
      <c r="E17" s="63">
        <v>0</v>
      </c>
      <c r="F17" s="164">
        <f t="shared" si="0"/>
        <v>0</v>
      </c>
    </row>
    <row r="18" spans="2:9" x14ac:dyDescent="0.25">
      <c r="B18" s="44" t="s">
        <v>77</v>
      </c>
      <c r="C18" s="45">
        <v>2</v>
      </c>
      <c r="D18" s="46">
        <v>3</v>
      </c>
      <c r="E18" s="63">
        <v>0</v>
      </c>
      <c r="F18" s="164">
        <f t="shared" si="0"/>
        <v>0</v>
      </c>
    </row>
    <row r="19" spans="2:9" x14ac:dyDescent="0.25">
      <c r="B19" s="44" t="s">
        <v>6</v>
      </c>
      <c r="C19" s="45">
        <v>3</v>
      </c>
      <c r="D19" s="46">
        <v>5</v>
      </c>
      <c r="E19" s="63">
        <v>0</v>
      </c>
      <c r="F19" s="164">
        <f t="shared" si="0"/>
        <v>0</v>
      </c>
    </row>
    <row r="20" spans="2:9" x14ac:dyDescent="0.25">
      <c r="B20" s="44" t="s">
        <v>76</v>
      </c>
      <c r="C20" s="45">
        <v>2</v>
      </c>
      <c r="D20" s="46">
        <v>3</v>
      </c>
      <c r="E20" s="63">
        <v>0</v>
      </c>
      <c r="F20" s="164">
        <f t="shared" si="0"/>
        <v>0</v>
      </c>
    </row>
    <row r="21" spans="2:9" x14ac:dyDescent="0.25">
      <c r="B21" s="44" t="s">
        <v>7</v>
      </c>
      <c r="C21" s="45">
        <v>2</v>
      </c>
      <c r="D21" s="46">
        <v>3.5</v>
      </c>
      <c r="E21" s="63">
        <v>0</v>
      </c>
      <c r="F21" s="164">
        <f t="shared" si="0"/>
        <v>0</v>
      </c>
    </row>
    <row r="22" spans="2:9" x14ac:dyDescent="0.25">
      <c r="B22" s="44" t="s">
        <v>70</v>
      </c>
      <c r="C22" s="45">
        <v>3</v>
      </c>
      <c r="D22" s="46">
        <v>3</v>
      </c>
      <c r="E22" s="63">
        <v>0</v>
      </c>
      <c r="F22" s="164">
        <f t="shared" si="0"/>
        <v>0</v>
      </c>
    </row>
    <row r="23" spans="2:9" x14ac:dyDescent="0.25">
      <c r="B23" s="44" t="s">
        <v>19</v>
      </c>
      <c r="C23" s="45">
        <v>12</v>
      </c>
      <c r="D23" s="46">
        <v>16</v>
      </c>
      <c r="E23" s="63">
        <v>0</v>
      </c>
      <c r="F23" s="164">
        <f t="shared" si="0"/>
        <v>0</v>
      </c>
    </row>
    <row r="24" spans="2:9" x14ac:dyDescent="0.25">
      <c r="B24" s="44" t="s">
        <v>8</v>
      </c>
      <c r="C24" s="69">
        <v>13</v>
      </c>
      <c r="D24" s="70">
        <v>15</v>
      </c>
      <c r="E24" s="63">
        <v>0</v>
      </c>
      <c r="F24" s="164">
        <f t="shared" si="0"/>
        <v>0</v>
      </c>
    </row>
    <row r="25" spans="2:9" x14ac:dyDescent="0.25">
      <c r="B25" s="68" t="s">
        <v>78</v>
      </c>
      <c r="C25" s="69">
        <v>3</v>
      </c>
      <c r="D25" s="70">
        <v>5</v>
      </c>
      <c r="E25" s="63">
        <v>0</v>
      </c>
      <c r="F25" s="164">
        <f t="shared" si="0"/>
        <v>0</v>
      </c>
    </row>
    <row r="26" spans="2:9" x14ac:dyDescent="0.25">
      <c r="B26" s="68" t="s">
        <v>123</v>
      </c>
      <c r="C26" s="69">
        <v>0.75</v>
      </c>
      <c r="D26" s="70">
        <v>1</v>
      </c>
      <c r="E26" s="63">
        <v>0</v>
      </c>
      <c r="F26" s="164">
        <f t="shared" si="0"/>
        <v>0</v>
      </c>
    </row>
    <row r="27" spans="2:9" x14ac:dyDescent="0.25">
      <c r="B27" s="68" t="s">
        <v>79</v>
      </c>
      <c r="C27" s="69">
        <v>2</v>
      </c>
      <c r="D27" s="70">
        <v>2.5</v>
      </c>
      <c r="E27" s="63">
        <v>0</v>
      </c>
      <c r="F27" s="164">
        <f t="shared" si="0"/>
        <v>0</v>
      </c>
      <c r="G27" s="81" t="s">
        <v>84</v>
      </c>
      <c r="H27" s="82"/>
      <c r="I27" s="82"/>
    </row>
    <row r="28" spans="2:9" x14ac:dyDescent="0.25">
      <c r="B28" s="68" t="s">
        <v>80</v>
      </c>
      <c r="C28" s="69">
        <v>3</v>
      </c>
      <c r="D28" s="70">
        <v>4</v>
      </c>
      <c r="E28" s="63">
        <v>0</v>
      </c>
      <c r="F28" s="164">
        <f t="shared" si="0"/>
        <v>0</v>
      </c>
      <c r="G28" s="81" t="s">
        <v>84</v>
      </c>
      <c r="H28" s="82"/>
      <c r="I28" s="82"/>
    </row>
    <row r="29" spans="2:9" x14ac:dyDescent="0.25">
      <c r="B29" s="68" t="s">
        <v>81</v>
      </c>
      <c r="C29" s="69">
        <v>0.5</v>
      </c>
      <c r="D29" s="70">
        <v>1</v>
      </c>
      <c r="E29" s="63">
        <v>0</v>
      </c>
      <c r="F29" s="164">
        <f t="shared" si="0"/>
        <v>0</v>
      </c>
      <c r="G29" s="81" t="s">
        <v>84</v>
      </c>
      <c r="H29" s="82"/>
      <c r="I29" s="82"/>
    </row>
    <row r="30" spans="2:9" x14ac:dyDescent="0.25">
      <c r="B30" s="68" t="s">
        <v>82</v>
      </c>
      <c r="C30" s="69">
        <v>1</v>
      </c>
      <c r="D30" s="70">
        <v>3</v>
      </c>
      <c r="E30" s="63">
        <v>0</v>
      </c>
      <c r="F30" s="164">
        <f t="shared" si="0"/>
        <v>0</v>
      </c>
      <c r="G30" s="81" t="s">
        <v>84</v>
      </c>
      <c r="H30" s="82"/>
      <c r="I30" s="82"/>
    </row>
    <row r="31" spans="2:9" x14ac:dyDescent="0.25">
      <c r="B31" s="175"/>
      <c r="C31" s="176"/>
      <c r="D31" s="177"/>
      <c r="E31" s="64"/>
      <c r="F31" s="164"/>
      <c r="G31" s="82"/>
      <c r="H31" s="82"/>
      <c r="I31" s="82"/>
    </row>
    <row r="32" spans="2:9" ht="6.75" customHeight="1" x14ac:dyDescent="0.25">
      <c r="B32" s="72"/>
      <c r="C32" s="73"/>
      <c r="D32" s="74"/>
      <c r="E32" s="73"/>
      <c r="F32" s="73"/>
    </row>
    <row r="33" spans="2:7" x14ac:dyDescent="0.25">
      <c r="B33" s="71" t="s">
        <v>83</v>
      </c>
    </row>
    <row r="34" spans="2:7" x14ac:dyDescent="0.25">
      <c r="C34" t="s">
        <v>69</v>
      </c>
      <c r="F34" s="157">
        <f>SUM(F14:F31)</f>
        <v>0</v>
      </c>
    </row>
    <row r="35" spans="2:7" x14ac:dyDescent="0.25">
      <c r="F35" s="29"/>
    </row>
    <row r="36" spans="2:7" x14ac:dyDescent="0.25">
      <c r="B36" s="77"/>
      <c r="C36" s="78"/>
      <c r="D36" s="79"/>
      <c r="E36" s="79"/>
    </row>
    <row r="37" spans="2:7" x14ac:dyDescent="0.25">
      <c r="B37" s="77"/>
      <c r="C37" s="78"/>
      <c r="D37" s="79"/>
      <c r="E37" s="79"/>
    </row>
    <row r="38" spans="2:7" x14ac:dyDescent="0.25">
      <c r="C38" s="75"/>
      <c r="D38" s="80"/>
      <c r="E38" s="75"/>
    </row>
    <row r="39" spans="2:7" x14ac:dyDescent="0.25">
      <c r="C39" s="75"/>
      <c r="D39" s="75"/>
      <c r="E39" s="75"/>
    </row>
    <row r="40" spans="2:7" x14ac:dyDescent="0.25">
      <c r="C40" s="75"/>
      <c r="D40" s="75"/>
      <c r="E40" s="75"/>
    </row>
    <row r="41" spans="2:7" x14ac:dyDescent="0.25">
      <c r="C41" s="75"/>
      <c r="D41" s="75"/>
      <c r="E41" s="75"/>
    </row>
    <row r="42" spans="2:7" x14ac:dyDescent="0.25">
      <c r="C42" s="75"/>
      <c r="D42" s="75"/>
      <c r="E42" s="75"/>
    </row>
    <row r="43" spans="2:7" x14ac:dyDescent="0.25">
      <c r="C43" s="75"/>
      <c r="D43" s="75"/>
      <c r="E43" s="75"/>
    </row>
    <row r="44" spans="2:7" x14ac:dyDescent="0.25">
      <c r="C44" s="75"/>
      <c r="D44" s="75"/>
      <c r="E44" s="75"/>
    </row>
    <row r="45" spans="2:7" x14ac:dyDescent="0.25">
      <c r="F45" s="29"/>
    </row>
    <row r="46" spans="2:7" x14ac:dyDescent="0.25">
      <c r="B46" t="s">
        <v>21</v>
      </c>
      <c r="F46" s="157">
        <f>SUM(F34-F23-F24)*0.5</f>
        <v>0</v>
      </c>
      <c r="G46" t="s">
        <v>22</v>
      </c>
    </row>
    <row r="47" spans="2:7" x14ac:dyDescent="0.25">
      <c r="B47" t="s">
        <v>18</v>
      </c>
      <c r="F47" s="157">
        <f>SUM((F34-F23-F24)*0.25)+F23</f>
        <v>0</v>
      </c>
      <c r="G47" t="s">
        <v>22</v>
      </c>
    </row>
    <row r="48" spans="2:7" x14ac:dyDescent="0.25">
      <c r="B48" t="s">
        <v>17</v>
      </c>
      <c r="F48" s="157">
        <f>SUM((F34-F23-F24)*0.25)+F24</f>
        <v>0</v>
      </c>
      <c r="G48" t="s">
        <v>22</v>
      </c>
    </row>
    <row r="49" spans="2:10" x14ac:dyDescent="0.25">
      <c r="F49" s="29"/>
    </row>
    <row r="50" spans="2:10" ht="15.75" thickBot="1" x14ac:dyDescent="0.3">
      <c r="B50" t="s">
        <v>23</v>
      </c>
      <c r="F50" s="158">
        <f>MAX(F46:F48)</f>
        <v>0</v>
      </c>
      <c r="G50" t="s">
        <v>22</v>
      </c>
    </row>
    <row r="51" spans="2:10" ht="14.25" customHeight="1" x14ac:dyDescent="0.25">
      <c r="I51" s="83" t="s">
        <v>91</v>
      </c>
    </row>
    <row r="52" spans="2:10" x14ac:dyDescent="0.25">
      <c r="B52" t="s">
        <v>72</v>
      </c>
      <c r="F52" s="64">
        <v>0</v>
      </c>
      <c r="G52" t="s">
        <v>57</v>
      </c>
      <c r="I52" s="61" t="s">
        <v>89</v>
      </c>
    </row>
    <row r="53" spans="2:10" ht="15.75" thickBot="1" x14ac:dyDescent="0.3">
      <c r="B53" t="s">
        <v>241</v>
      </c>
      <c r="F53" s="64">
        <v>0</v>
      </c>
      <c r="G53" t="s">
        <v>56</v>
      </c>
      <c r="I53" s="62" t="s">
        <v>90</v>
      </c>
    </row>
    <row r="54" spans="2:10" ht="15.75" thickBot="1" x14ac:dyDescent="0.3">
      <c r="F54" s="47"/>
    </row>
    <row r="55" spans="2:10" ht="15.75" thickTop="1" x14ac:dyDescent="0.25">
      <c r="B55" s="48" t="s">
        <v>58</v>
      </c>
      <c r="C55" s="49"/>
      <c r="D55" s="49"/>
      <c r="E55" s="49"/>
      <c r="F55" s="162">
        <f>'HEADLOSS CALCULATIONS'!M8</f>
        <v>0</v>
      </c>
      <c r="G55" s="49" t="s">
        <v>57</v>
      </c>
      <c r="H55" s="49"/>
      <c r="I55" s="49"/>
      <c r="J55" s="50"/>
    </row>
    <row r="56" spans="2:10" ht="15.75" thickBot="1" x14ac:dyDescent="0.3">
      <c r="B56" s="51" t="s">
        <v>66</v>
      </c>
      <c r="C56" s="52"/>
      <c r="D56" s="52"/>
      <c r="E56" s="52"/>
      <c r="F56" s="163" t="b">
        <f>IF(F50&gt;30.01,"FAIL",IF(F50&gt;22,'METER TABLE'!E22,IF(F50&gt;17,'METER TABLE'!E21,IF(F50&gt;12,'METER TABLE'!E20,IF(F50&gt;9,'METER TABLE'!E19,IF(F50&gt;7,'METER TABLE'!E18))))))</f>
        <v>0</v>
      </c>
      <c r="G56" s="53" t="s">
        <v>57</v>
      </c>
      <c r="H56" s="170" t="str">
        <f>IF((AND(I56&gt;40.01)),"USE","DO NOT USE")</f>
        <v>DO NOT USE</v>
      </c>
      <c r="I56" s="159">
        <f>F52-('HEADLOSS CALCULATIONS'!M8)-F56</f>
        <v>0</v>
      </c>
      <c r="J56" s="54" t="s">
        <v>57</v>
      </c>
    </row>
    <row r="57" spans="2:10" ht="15.75" thickTop="1" x14ac:dyDescent="0.25">
      <c r="B57" s="48" t="s">
        <v>58</v>
      </c>
      <c r="C57" s="49"/>
      <c r="D57" s="49"/>
      <c r="E57" s="49"/>
      <c r="F57" s="162">
        <f>'HEADLOSS CALCULATIONS'!M8</f>
        <v>0</v>
      </c>
      <c r="G57" s="49" t="s">
        <v>57</v>
      </c>
      <c r="H57" s="171"/>
      <c r="I57" s="55"/>
      <c r="J57" s="50"/>
    </row>
    <row r="58" spans="2:10" ht="15.75" thickBot="1" x14ac:dyDescent="0.3">
      <c r="B58" s="51" t="s">
        <v>65</v>
      </c>
      <c r="C58" s="52"/>
      <c r="D58" s="52"/>
      <c r="E58" s="52"/>
      <c r="F58" s="163" t="b">
        <f>IF(F50&gt;50.01,"FAIL",IF(F50&gt;42,'METER TABLE'!G24,IF(F50&gt;32,'METER TABLE'!G23,IF(F50&gt;22,'METER TABLE'!G22,IF(F50&gt;17,'METER TABLE'!G21,IF(F50&gt;13,'METER TABLE'!G20,IF(F50&gt;9,'METER TABLE'!G19,IF(F50&gt;7,'METER TABLE'!G18))))))))</f>
        <v>0</v>
      </c>
      <c r="G58" s="52" t="s">
        <v>57</v>
      </c>
      <c r="H58" s="170" t="str">
        <f t="shared" ref="H58:H76" si="1">IF((AND(I58&gt;40.01)),"USE","DO NOT USE")</f>
        <v>DO NOT USE</v>
      </c>
      <c r="I58" s="160">
        <f>F52-('HEADLOSS CALCULATIONS'!M8)-F58</f>
        <v>0</v>
      </c>
      <c r="J58" s="54" t="s">
        <v>57</v>
      </c>
    </row>
    <row r="59" spans="2:10" ht="14.25" customHeight="1" thickTop="1" x14ac:dyDescent="0.25">
      <c r="B59" s="48" t="s">
        <v>59</v>
      </c>
      <c r="C59" s="49"/>
      <c r="D59" s="49"/>
      <c r="E59" s="49"/>
      <c r="F59" s="162">
        <f>'HEADLOSS CALCULATIONS'!M9</f>
        <v>0</v>
      </c>
      <c r="G59" s="49" t="s">
        <v>57</v>
      </c>
      <c r="H59" s="171"/>
      <c r="I59" s="49"/>
      <c r="J59" s="50"/>
    </row>
    <row r="60" spans="2:10" ht="15.75" thickBot="1" x14ac:dyDescent="0.3">
      <c r="B60" s="51" t="s">
        <v>66</v>
      </c>
      <c r="C60" s="52"/>
      <c r="D60" s="52"/>
      <c r="E60" s="52"/>
      <c r="F60" s="163" t="b">
        <f>IF(F50&gt;30.01,"FAIL",IF(F50&gt;22,'METER TABLE'!E22,IF(F50&gt;17,'METER TABLE'!E21,IF(F50&gt;12,'METER TABLE'!E20,IF(F50&gt;9,'METER TABLE'!E19,IF(F50&gt;7,'METER TABLE'!E18))))))</f>
        <v>0</v>
      </c>
      <c r="G60" s="52" t="s">
        <v>57</v>
      </c>
      <c r="H60" s="170" t="str">
        <f t="shared" si="1"/>
        <v>DO NOT USE</v>
      </c>
      <c r="I60" s="159">
        <f>F52-('HEADLOSS CALCULATIONS'!M9)-F60</f>
        <v>0</v>
      </c>
      <c r="J60" s="54" t="s">
        <v>57</v>
      </c>
    </row>
    <row r="61" spans="2:10" ht="15.75" thickTop="1" x14ac:dyDescent="0.25">
      <c r="B61" s="48" t="s">
        <v>59</v>
      </c>
      <c r="C61" s="49"/>
      <c r="D61" s="49"/>
      <c r="E61" s="49"/>
      <c r="F61" s="162">
        <f>'HEADLOSS CALCULATIONS'!M9</f>
        <v>0</v>
      </c>
      <c r="G61" s="49" t="s">
        <v>57</v>
      </c>
      <c r="H61" s="171"/>
      <c r="I61" s="49"/>
      <c r="J61" s="50"/>
    </row>
    <row r="62" spans="2:10" ht="15.75" thickBot="1" x14ac:dyDescent="0.3">
      <c r="B62" s="51" t="s">
        <v>65</v>
      </c>
      <c r="C62" s="52"/>
      <c r="D62" s="52"/>
      <c r="E62" s="52"/>
      <c r="F62" s="163" t="b">
        <f>IF(F50&gt;50.01,"FAIL",IF(F50&gt;42,'METER TABLE'!G24,IF(F50&gt;32,'METER TABLE'!G23,IF(F50&gt;22,'METER TABLE'!G22,IF(F50&gt;17,'METER TABLE'!G21,IF(F50&gt;13,'METER TABLE'!G20,IF(F50&gt;9,'METER TABLE'!G19,IF(F50&gt;7,'METER TABLE'!G18))))))))</f>
        <v>0</v>
      </c>
      <c r="G62" s="52" t="s">
        <v>57</v>
      </c>
      <c r="H62" s="170" t="str">
        <f t="shared" si="1"/>
        <v>DO NOT USE</v>
      </c>
      <c r="I62" s="160">
        <f>F52-('HEADLOSS CALCULATIONS'!M9)-F62</f>
        <v>0</v>
      </c>
      <c r="J62" s="54" t="s">
        <v>57</v>
      </c>
    </row>
    <row r="63" spans="2:10" ht="15.75" thickTop="1" x14ac:dyDescent="0.25">
      <c r="B63" s="48" t="s">
        <v>59</v>
      </c>
      <c r="C63" s="49"/>
      <c r="D63" s="49"/>
      <c r="E63" s="49"/>
      <c r="F63" s="162">
        <f>'HEADLOSS CALCULATIONS'!M9</f>
        <v>0</v>
      </c>
      <c r="G63" s="49" t="s">
        <v>57</v>
      </c>
      <c r="H63" s="171"/>
      <c r="I63" s="49"/>
      <c r="J63" s="50"/>
    </row>
    <row r="64" spans="2:10" ht="15.75" thickBot="1" x14ac:dyDescent="0.3">
      <c r="B64" s="51" t="s">
        <v>67</v>
      </c>
      <c r="C64" s="52"/>
      <c r="D64" s="52"/>
      <c r="E64" s="52"/>
      <c r="F64" s="163" t="b">
        <f>IF(F50&gt;100.01,"FAIL",IF(F50&gt;92,'METER TABLE'!I29,IF(F50&gt;82,'METER TABLE'!I28,IF(F50&gt;72,'METER TABLE'!I27,IF(F50&gt;62,'METER TABLE'!I26,IF(F50&gt;52,'METER TABLE'!I25,IF(F50&gt;42,'METER TABLE'!I24,IF(F50&gt;32,'METER TABLE'!I23,IF(F50&gt;22,'METER TABLE'!I22,IF(F50&gt;17,'METER TABLE'!I21,IF(F50&gt;13,'METER TABLE'!I20,IF(F50&gt;9,'METER TABLE'!I19,IF(F50&gt;7,'METER TABLE'!I18)))))))))))))</f>
        <v>0</v>
      </c>
      <c r="G64" s="52" t="s">
        <v>57</v>
      </c>
      <c r="H64" s="170" t="str">
        <f t="shared" si="1"/>
        <v>DO NOT USE</v>
      </c>
      <c r="I64" s="161">
        <f>F52-('HEADLOSS CALCULATIONS'!M9)-F64</f>
        <v>0</v>
      </c>
      <c r="J64" s="54" t="s">
        <v>57</v>
      </c>
    </row>
    <row r="65" spans="2:10" ht="15.75" thickTop="1" x14ac:dyDescent="0.25">
      <c r="B65" s="48" t="s">
        <v>60</v>
      </c>
      <c r="C65" s="49"/>
      <c r="D65" s="49"/>
      <c r="E65" s="49"/>
      <c r="F65" s="162">
        <f>'HEADLOSS CALCULATIONS'!M10</f>
        <v>0</v>
      </c>
      <c r="G65" s="49" t="s">
        <v>57</v>
      </c>
      <c r="H65" s="171"/>
      <c r="I65" s="49"/>
      <c r="J65" s="50"/>
    </row>
    <row r="66" spans="2:10" ht="15.75" thickBot="1" x14ac:dyDescent="0.3">
      <c r="B66" s="51" t="s">
        <v>65</v>
      </c>
      <c r="C66" s="52"/>
      <c r="D66" s="52"/>
      <c r="E66" s="52"/>
      <c r="F66" s="163" t="b">
        <f>IF(F50&gt;50.01,"FAIL",IF(F50&gt;42,'METER TABLE'!G24,IF(F50&gt;32,'METER TABLE'!G23,IF(F50&gt;22,'METER TABLE'!G22,IF(F50&gt;17,'METER TABLE'!G21,IF(F50&gt;13,'METER TABLE'!G20,IF(F50&gt;9,'METER TABLE'!G19,IF(F50&gt;7,'METER TABLE'!G18))))))))</f>
        <v>0</v>
      </c>
      <c r="G66" s="52" t="s">
        <v>57</v>
      </c>
      <c r="H66" s="170" t="str">
        <f t="shared" si="1"/>
        <v>DO NOT USE</v>
      </c>
      <c r="I66" s="160">
        <f>F52-('HEADLOSS CALCULATIONS'!M10)-F66</f>
        <v>0</v>
      </c>
      <c r="J66" s="54" t="s">
        <v>57</v>
      </c>
    </row>
    <row r="67" spans="2:10" ht="15.75" thickTop="1" x14ac:dyDescent="0.25">
      <c r="B67" s="48" t="s">
        <v>60</v>
      </c>
      <c r="C67" s="49"/>
      <c r="D67" s="49"/>
      <c r="E67" s="49"/>
      <c r="F67" s="162">
        <f>'HEADLOSS CALCULATIONS'!M10</f>
        <v>0</v>
      </c>
      <c r="G67" s="49" t="s">
        <v>57</v>
      </c>
      <c r="H67" s="171"/>
      <c r="I67" s="49"/>
      <c r="J67" s="50"/>
    </row>
    <row r="68" spans="2:10" ht="15.75" thickBot="1" x14ac:dyDescent="0.3">
      <c r="B68" s="51" t="s">
        <v>67</v>
      </c>
      <c r="C68" s="52"/>
      <c r="D68" s="52"/>
      <c r="E68" s="52"/>
      <c r="F68" s="163" t="b">
        <f>IF(F50&gt;100.01,"FAIL",IF(F50&gt;92,'METER TABLE'!I29,IF(F50&gt;82,'METER TABLE'!I28,IF(F50&gt;72,'METER TABLE'!I27,IF(F50&gt;62,'METER TABLE'!I26,IF(F50&gt;52,'METER TABLE'!I25,IF(F50&gt;42,'METER TABLE'!I24,IF(F50&gt;32,'METER TABLE'!I23,IF(F50&gt;22,'METER TABLE'!I22,IF(F50&gt;17,'METER TABLE'!I21,IF(F50&gt;13,'METER TABLE'!I20,IF(F50&gt;9,'METER TABLE'!I19,IF(F50&gt;7,'METER TABLE'!I18)))))))))))))</f>
        <v>0</v>
      </c>
      <c r="G68" s="52" t="s">
        <v>57</v>
      </c>
      <c r="H68" s="170" t="str">
        <f t="shared" si="1"/>
        <v>DO NOT USE</v>
      </c>
      <c r="I68" s="161">
        <f>F52-('HEADLOSS CALCULATIONS'!M10)-F68</f>
        <v>0</v>
      </c>
      <c r="J68" s="54" t="s">
        <v>57</v>
      </c>
    </row>
    <row r="69" spans="2:10" ht="15.75" thickTop="1" x14ac:dyDescent="0.25">
      <c r="B69" s="48" t="s">
        <v>60</v>
      </c>
      <c r="C69" s="49"/>
      <c r="D69" s="49"/>
      <c r="E69" s="49"/>
      <c r="F69" s="162">
        <f>'HEADLOSS CALCULATIONS'!M10</f>
        <v>0</v>
      </c>
      <c r="G69" s="49" t="s">
        <v>57</v>
      </c>
      <c r="H69" s="171"/>
      <c r="I69" s="49"/>
      <c r="J69" s="50"/>
    </row>
    <row r="70" spans="2:10" ht="15.75" thickBot="1" x14ac:dyDescent="0.3">
      <c r="B70" s="51" t="s">
        <v>68</v>
      </c>
      <c r="C70" s="52"/>
      <c r="D70" s="52"/>
      <c r="E70" s="52"/>
      <c r="F70" s="163" t="b">
        <f>IF(F50&gt;160.01,"FAIL",IF(F50&gt;152,'METER TABLE'!K35,IF(F50&gt;142,'METER TABLE'!K34,IF(F50&gt;132,'METER TABLE'!K33,IF(F50&gt;122,'METER TABLE'!K32,IF(F50&gt;112,'METER TABLE'!K31,IF(F50&gt;102,'METER TABLE'!K30,IF(F50&gt;92,'METER TABLE'!K29,IF(F50&gt;82,'METER TABLE'!K28,IF(F50&gt;72,'METER TABLE'!K27,IF(F50&gt;62,'METER TABLE'!K26,IF(F50&gt;52,'METER TABLE'!K25,IF(F50&gt;42,'METER TABLE'!K24,IF(F50&gt;32,'METER TABLE'!K23,IF(F50&gt;22,'METER TABLE'!K22,IF(F50&gt;17,'METER TABLE'!K21,IF(F50&gt;13,'METER TABLE'!K20,IF(F50&gt;9,'METER TABLE'!K19,IF(F50&gt;7,'METER TABLE'!K18)))))))))))))))))))</f>
        <v>0</v>
      </c>
      <c r="G70" s="52" t="s">
        <v>57</v>
      </c>
      <c r="H70" s="170" t="str">
        <f t="shared" si="1"/>
        <v>DO NOT USE</v>
      </c>
      <c r="I70" s="161">
        <f>F52-('HEADLOSS CALCULATIONS'!M10)-F70</f>
        <v>0</v>
      </c>
      <c r="J70" s="54" t="s">
        <v>57</v>
      </c>
    </row>
    <row r="71" spans="2:10" ht="15.75" thickTop="1" x14ac:dyDescent="0.25">
      <c r="B71" s="48" t="s">
        <v>75</v>
      </c>
      <c r="C71" s="49"/>
      <c r="D71" s="49"/>
      <c r="E71" s="49"/>
      <c r="F71" s="162">
        <f>'HEADLOSS CALCULATIONS'!M11</f>
        <v>0</v>
      </c>
      <c r="G71" s="49" t="s">
        <v>57</v>
      </c>
      <c r="H71" s="171"/>
      <c r="I71" s="67"/>
      <c r="J71" s="50"/>
    </row>
    <row r="72" spans="2:10" ht="15.75" thickBot="1" x14ac:dyDescent="0.3">
      <c r="B72" s="51" t="s">
        <v>65</v>
      </c>
      <c r="C72" s="52"/>
      <c r="D72" s="52"/>
      <c r="E72" s="52"/>
      <c r="F72" s="163" t="b">
        <f>IF(F50&gt;50.01,"FAIL",IF(F50&gt;42,'METER TABLE'!G24,IF(F50&gt;32,'METER TABLE'!G23,IF(F50&gt;22,'METER TABLE'!G22,IF(F50&gt;17,'METER TABLE'!G21,IF(F50&gt;13,'METER TABLE'!G20,IF(F50&gt;9,'METER TABLE'!G19,IF(F50&gt;7,'METER TABLE'!G18))))))))</f>
        <v>0</v>
      </c>
      <c r="G72" s="52" t="s">
        <v>57</v>
      </c>
      <c r="H72" s="170" t="str">
        <f t="shared" si="1"/>
        <v>DO NOT USE</v>
      </c>
      <c r="I72" s="160">
        <f>F52-('HEADLOSS CALCULATIONS'!M11)-F72</f>
        <v>0</v>
      </c>
      <c r="J72" s="54" t="s">
        <v>57</v>
      </c>
    </row>
    <row r="73" spans="2:10" ht="15.75" thickTop="1" x14ac:dyDescent="0.25">
      <c r="B73" s="48" t="s">
        <v>75</v>
      </c>
      <c r="C73" s="49"/>
      <c r="D73" s="49"/>
      <c r="E73" s="49"/>
      <c r="F73" s="162">
        <f>'HEADLOSS CALCULATIONS'!M11</f>
        <v>0</v>
      </c>
      <c r="G73" s="49" t="s">
        <v>57</v>
      </c>
      <c r="H73" s="171"/>
      <c r="I73" s="67"/>
      <c r="J73" s="50"/>
    </row>
    <row r="74" spans="2:10" ht="15.75" thickBot="1" x14ac:dyDescent="0.3">
      <c r="B74" s="51" t="s">
        <v>67</v>
      </c>
      <c r="C74" s="52"/>
      <c r="D74" s="52"/>
      <c r="E74" s="52"/>
      <c r="F74" s="163" t="b">
        <f>IF(F50&gt;100.01,"FAIL",IF(F50&gt;92,'METER TABLE'!I29,IF(F50&gt;82,'METER TABLE'!I28,IF(F50&gt;72,'METER TABLE'!I27,IF(F50&gt;62,'METER TABLE'!I26,IF(F50&gt;52,'METER TABLE'!I25,IF(F50&gt;42,'METER TABLE'!I24,IF(F50&gt;32,'METER TABLE'!I22,IF(F50&gt;22,'METER TABLE'!I22,IF(F50&gt;17,'METER TABLE'!I21,IF(F50&gt;13,'METER TABLE'!I20,IF(F50&gt;9,'METER TABLE'!I19,IF(F50&gt;7,'METER TABLE'!I18)))))))))))))</f>
        <v>0</v>
      </c>
      <c r="G74" s="52" t="s">
        <v>57</v>
      </c>
      <c r="H74" s="170" t="str">
        <f t="shared" si="1"/>
        <v>DO NOT USE</v>
      </c>
      <c r="I74" s="161">
        <f>F52-('HEADLOSS CALCULATIONS'!M11)-F74</f>
        <v>0</v>
      </c>
      <c r="J74" s="54" t="s">
        <v>57</v>
      </c>
    </row>
    <row r="75" spans="2:10" ht="15.75" thickTop="1" x14ac:dyDescent="0.25">
      <c r="B75" s="48" t="s">
        <v>75</v>
      </c>
      <c r="C75" s="49"/>
      <c r="D75" s="49"/>
      <c r="E75" s="49"/>
      <c r="F75" s="162">
        <f>'HEADLOSS CALCULATIONS'!M11</f>
        <v>0</v>
      </c>
      <c r="G75" s="49" t="s">
        <v>57</v>
      </c>
      <c r="H75" s="171"/>
      <c r="I75" s="67"/>
      <c r="J75" s="50"/>
    </row>
    <row r="76" spans="2:10" ht="15.75" thickBot="1" x14ac:dyDescent="0.3">
      <c r="B76" s="51" t="s">
        <v>68</v>
      </c>
      <c r="C76" s="52"/>
      <c r="D76" s="52"/>
      <c r="E76" s="52"/>
      <c r="F76" s="163" t="b">
        <f>IF(F50&gt;160.01,"FAIL",IF(F50&gt;152,'METER TABLE'!K35,IF(F50&gt;142,'METER TABLE'!K34,IF(F50&gt;132,'METER TABLE'!K33,IF(F50&gt;122,'METER TABLE'!K32,IF(F50&gt;112,'METER TABLE'!K31,IF(F50&gt;102,'METER TABLE'!K30,IF(F50&gt;92,'METER TABLE'!K29,IF(F50&gt;82,'METER TABLE'!K28,IF(F50&gt;72,'METER TABLE'!K27,IF(F50&gt;62,'METER TABLE'!K26,IF(F50&gt;52,'METER TABLE'!K25,IF(F50&gt;42,'METER TABLE'!K24,IF(F50&gt;32,'METER TABLE'!K23,IF(F50&gt;22,'METER TABLE'!K22,IF(F50&gt;17,'METER TABLE'!K21,IF(F50&gt;13,'METER TABLE'!K20,IF(F50&gt;9,'METER TABLE'!K19,IF(F50&gt;7,'METER TABLE'!K18)))))))))))))))))))</f>
        <v>0</v>
      </c>
      <c r="G76" s="52" t="s">
        <v>57</v>
      </c>
      <c r="H76" s="170" t="str">
        <f t="shared" si="1"/>
        <v>DO NOT USE</v>
      </c>
      <c r="I76" s="161">
        <f>F52-('HEADLOSS CALCULATIONS'!M11)-F76</f>
        <v>0</v>
      </c>
      <c r="J76" s="54" t="s">
        <v>57</v>
      </c>
    </row>
    <row r="77" spans="2:10" ht="15.75" thickTop="1" x14ac:dyDescent="0.25">
      <c r="F77" s="65"/>
      <c r="I77" s="66"/>
    </row>
    <row r="78" spans="2:10" ht="7.5" customHeight="1" x14ac:dyDescent="0.35">
      <c r="B78" s="56"/>
      <c r="C78" s="57"/>
      <c r="D78" s="57"/>
      <c r="E78" s="57"/>
      <c r="F78" s="57"/>
      <c r="G78" s="57"/>
      <c r="H78" s="57"/>
      <c r="I78" s="57"/>
      <c r="J78" s="57"/>
    </row>
    <row r="79" spans="2:10" ht="12.4" customHeight="1" x14ac:dyDescent="0.25">
      <c r="B79" t="s">
        <v>16</v>
      </c>
    </row>
    <row r="80" spans="2:10" x14ac:dyDescent="0.25">
      <c r="B80" t="s">
        <v>13</v>
      </c>
    </row>
    <row r="81" spans="2:2" x14ac:dyDescent="0.25">
      <c r="B81" t="s">
        <v>15</v>
      </c>
    </row>
    <row r="82" spans="2:2" x14ac:dyDescent="0.25">
      <c r="B82" t="s">
        <v>26</v>
      </c>
    </row>
    <row r="83" spans="2:2" x14ac:dyDescent="0.25">
      <c r="B83" t="s">
        <v>9</v>
      </c>
    </row>
    <row r="84" spans="2:2" x14ac:dyDescent="0.25">
      <c r="B84" t="s">
        <v>10</v>
      </c>
    </row>
    <row r="85" spans="2:2" x14ac:dyDescent="0.25">
      <c r="B85" t="s">
        <v>227</v>
      </c>
    </row>
    <row r="86" spans="2:2" x14ac:dyDescent="0.25">
      <c r="B86" t="s">
        <v>11</v>
      </c>
    </row>
  </sheetData>
  <sheetProtection algorithmName="SHA-512" hashValue="MmlspJhIDz2yv5RKT9eBCCYaJN9/A6724MmQjG/PAAumsieBZbeAqj3H2gE8S/KGZ7CU8XqZn/NyLBzAxtfNJw==" saltValue="UFKkr0E+AdNHpDLsS8jz+g==" spinCount="100000" sheet="1" objects="1" insertColumns="0"/>
  <mergeCells count="1">
    <mergeCell ref="C12:D12"/>
  </mergeCells>
  <phoneticPr fontId="7" type="noConversion"/>
  <conditionalFormatting sqref="H56:H77">
    <cfRule type="cellIs" dxfId="1" priority="3" operator="equal">
      <formula>"USE"</formula>
    </cfRule>
    <cfRule type="cellIs" dxfId="0" priority="4" operator="equal">
      <formula>"DO NOT USE"</formula>
    </cfRule>
  </conditionalFormatting>
  <pageMargins left="0.7" right="0.7" top="0.75" bottom="0.75" header="0.3" footer="0.3"/>
  <pageSetup scale="51" orientation="portrait" verticalDpi="0" r:id="rId1"/>
  <ignoredErrors>
    <ignoredError sqref="F56 F60 F62 F66 F68 F72 F74" 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2:V180"/>
  <sheetViews>
    <sheetView showGridLines="0" showZeros="0" zoomScaleNormal="100" workbookViewId="0">
      <selection activeCell="Y16" sqref="Y16"/>
    </sheetView>
  </sheetViews>
  <sheetFormatPr defaultColWidth="9" defaultRowHeight="15" x14ac:dyDescent="0.25"/>
  <cols>
    <col min="3" max="3" width="2.7109375" customWidth="1"/>
    <col min="4" max="4" width="7.140625" customWidth="1"/>
    <col min="5" max="5" width="4.140625" customWidth="1"/>
    <col min="6" max="6" width="13.28515625" customWidth="1"/>
    <col min="7" max="7" width="5.140625" customWidth="1"/>
    <col min="8" max="8" width="4.140625" customWidth="1"/>
    <col min="9" max="9" width="2.85546875" customWidth="1"/>
    <col min="10" max="10" width="8.28515625" customWidth="1"/>
    <col min="11" max="11" width="6.42578125" customWidth="1"/>
    <col min="12" max="12" width="2.28515625" customWidth="1"/>
    <col min="13" max="13" width="5" customWidth="1"/>
    <col min="14" max="14" width="7.140625" customWidth="1"/>
    <col min="15" max="15" width="3.140625" customWidth="1"/>
    <col min="16" max="16" width="6.42578125" customWidth="1"/>
    <col min="17" max="17" width="6.28515625" customWidth="1"/>
    <col min="19" max="19" width="15.28515625" customWidth="1"/>
    <col min="20" max="20" width="10.7109375" customWidth="1"/>
  </cols>
  <sheetData>
    <row r="2" spans="1:20" ht="39.75" x14ac:dyDescent="0.9">
      <c r="D2" s="124" t="s">
        <v>216</v>
      </c>
    </row>
    <row r="3" spans="1:20" ht="48.95" customHeight="1" x14ac:dyDescent="0.85">
      <c r="D3" s="125" t="s">
        <v>215</v>
      </c>
    </row>
    <row r="4" spans="1:20" ht="6.75" customHeight="1" x14ac:dyDescent="0.25">
      <c r="A4" s="126"/>
      <c r="B4" s="126"/>
      <c r="C4" s="126"/>
      <c r="D4" s="126"/>
      <c r="E4" s="126"/>
      <c r="F4" s="126"/>
      <c r="G4" s="126"/>
      <c r="H4" s="126"/>
      <c r="I4" s="126"/>
      <c r="J4" s="126"/>
      <c r="K4" s="126"/>
      <c r="L4" s="126"/>
      <c r="M4" s="126"/>
      <c r="N4" s="126"/>
      <c r="O4" s="126"/>
      <c r="P4" s="126"/>
      <c r="Q4" s="126"/>
      <c r="R4" s="126"/>
      <c r="S4" s="126"/>
      <c r="T4" s="126"/>
    </row>
    <row r="6" spans="1:20" ht="21" x14ac:dyDescent="0.35">
      <c r="C6" s="1" t="s">
        <v>124</v>
      </c>
    </row>
    <row r="7" spans="1:20" ht="15.75" thickBot="1" x14ac:dyDescent="0.3"/>
    <row r="8" spans="1:20" ht="16.5" thickBot="1" x14ac:dyDescent="0.3">
      <c r="C8" s="166"/>
      <c r="D8" s="129" t="s">
        <v>125</v>
      </c>
      <c r="I8" s="166"/>
      <c r="J8" s="129" t="s">
        <v>126</v>
      </c>
      <c r="K8" s="129"/>
      <c r="O8" s="166"/>
      <c r="P8" s="129" t="s">
        <v>127</v>
      </c>
    </row>
    <row r="10" spans="1:20" ht="8.1" customHeight="1" x14ac:dyDescent="0.25"/>
    <row r="11" spans="1:20" ht="20.45" customHeight="1" x14ac:dyDescent="0.35">
      <c r="C11" s="1" t="s">
        <v>128</v>
      </c>
    </row>
    <row r="12" spans="1:20" ht="6.75" customHeight="1" x14ac:dyDescent="0.25"/>
    <row r="13" spans="1:20" ht="19.149999999999999" customHeight="1" x14ac:dyDescent="0.25">
      <c r="C13" s="121" t="s">
        <v>129</v>
      </c>
      <c r="F13" s="184">
        <f>'DEMAND WORKSHEET'!$C$5</f>
        <v>0</v>
      </c>
      <c r="G13" s="184"/>
      <c r="H13" s="184"/>
      <c r="I13" s="184"/>
      <c r="J13" s="184"/>
      <c r="K13" s="184"/>
      <c r="L13" s="184"/>
      <c r="M13" s="184"/>
      <c r="N13" s="130" t="s">
        <v>130</v>
      </c>
      <c r="P13" s="184">
        <f>'DEMAND WORKSHEET'!$C$6</f>
        <v>0</v>
      </c>
      <c r="Q13" s="184"/>
      <c r="R13" s="184"/>
      <c r="S13" s="184"/>
    </row>
    <row r="15" spans="1:20" ht="19.899999999999999" customHeight="1" x14ac:dyDescent="0.25">
      <c r="C15" s="121" t="s">
        <v>131</v>
      </c>
      <c r="E15" s="180"/>
      <c r="F15" s="180"/>
      <c r="G15" s="180"/>
      <c r="H15" s="180"/>
      <c r="I15" s="180"/>
      <c r="J15" s="185" t="s">
        <v>132</v>
      </c>
      <c r="K15" s="185"/>
      <c r="L15" s="185"/>
      <c r="M15" s="184">
        <f>'DEMAND WORKSHEET'!$C$2</f>
        <v>0</v>
      </c>
      <c r="N15" s="184"/>
      <c r="O15" s="184"/>
      <c r="P15" s="184"/>
      <c r="Q15" s="184"/>
      <c r="R15" s="130" t="s">
        <v>133</v>
      </c>
      <c r="S15" s="165">
        <f>'DEMAND WORKSHEET'!$C$4</f>
        <v>0</v>
      </c>
    </row>
    <row r="17" spans="3:22" ht="15.75" x14ac:dyDescent="0.25">
      <c r="C17" s="121" t="s">
        <v>197</v>
      </c>
      <c r="G17" s="184">
        <f>'DEMAND WORKSHEET'!$C$3</f>
        <v>0</v>
      </c>
      <c r="H17" s="184"/>
      <c r="I17" s="184"/>
      <c r="J17" s="184"/>
      <c r="K17" s="184"/>
      <c r="L17" s="184"/>
      <c r="M17" s="184"/>
      <c r="N17" s="184"/>
      <c r="O17" s="184"/>
      <c r="P17" s="184"/>
      <c r="Q17" s="184"/>
      <c r="R17" s="184"/>
      <c r="S17" s="184"/>
    </row>
    <row r="19" spans="3:22" ht="21.75" customHeight="1" x14ac:dyDescent="0.25">
      <c r="C19" t="s">
        <v>134</v>
      </c>
      <c r="I19" s="186"/>
      <c r="J19" s="186"/>
      <c r="K19" s="186"/>
      <c r="L19" s="186"/>
      <c r="M19" s="186"/>
      <c r="N19" s="186"/>
      <c r="O19" t="s">
        <v>135</v>
      </c>
      <c r="P19" s="186"/>
      <c r="Q19" s="186"/>
      <c r="R19" s="186"/>
      <c r="S19" s="186"/>
    </row>
    <row r="21" spans="3:22" ht="15.75" x14ac:dyDescent="0.25">
      <c r="C21" t="s">
        <v>136</v>
      </c>
    </row>
    <row r="23" spans="3:22" ht="15.75" thickBot="1" x14ac:dyDescent="0.3">
      <c r="D23" s="131"/>
      <c r="P23" s="119"/>
      <c r="Q23" s="132"/>
    </row>
    <row r="24" spans="3:22" ht="32.65" customHeight="1" thickTop="1" thickBot="1" x14ac:dyDescent="0.3">
      <c r="D24" s="131"/>
      <c r="G24" s="167"/>
      <c r="I24" s="137" t="s">
        <v>199</v>
      </c>
      <c r="J24" s="138"/>
      <c r="K24" s="139"/>
      <c r="L24" s="120"/>
      <c r="M24" s="167"/>
      <c r="P24" s="119"/>
      <c r="Q24" s="132"/>
      <c r="T24" s="27"/>
      <c r="U24" s="27"/>
    </row>
    <row r="25" spans="3:22" ht="15.75" thickTop="1" x14ac:dyDescent="0.25">
      <c r="D25" s="131"/>
      <c r="P25" s="119"/>
      <c r="Q25" s="132"/>
      <c r="T25" s="27"/>
      <c r="U25" s="27"/>
    </row>
    <row r="26" spans="3:22" ht="18.399999999999999" customHeight="1" x14ac:dyDescent="0.25">
      <c r="D26" s="131"/>
      <c r="I26" s="181"/>
      <c r="J26" s="182"/>
      <c r="K26" s="183"/>
      <c r="P26" s="119"/>
      <c r="Q26" s="132"/>
      <c r="V26" s="75"/>
    </row>
    <row r="27" spans="3:22" ht="12.95" customHeight="1" thickBot="1" x14ac:dyDescent="0.3">
      <c r="D27" s="131"/>
      <c r="P27" s="119"/>
      <c r="Q27" s="132"/>
    </row>
    <row r="28" spans="3:22" x14ac:dyDescent="0.25">
      <c r="C28" s="133"/>
      <c r="D28" s="134"/>
      <c r="E28" s="133"/>
      <c r="F28" s="133"/>
      <c r="G28" s="133"/>
      <c r="H28" s="133"/>
      <c r="I28" s="133"/>
      <c r="J28" s="133"/>
      <c r="K28" s="133"/>
      <c r="L28" s="133"/>
      <c r="M28" s="133"/>
      <c r="N28" s="133"/>
      <c r="O28" s="133"/>
      <c r="P28" s="133"/>
      <c r="Q28" s="135"/>
      <c r="R28" s="133"/>
    </row>
    <row r="29" spans="3:22" ht="15" customHeight="1" thickBot="1" x14ac:dyDescent="0.3">
      <c r="C29" s="136"/>
      <c r="D29" s="134"/>
      <c r="E29" s="136"/>
      <c r="F29" s="136"/>
      <c r="G29" s="136"/>
      <c r="H29" s="136"/>
      <c r="I29" s="136"/>
      <c r="J29" s="136"/>
      <c r="K29" s="136"/>
      <c r="L29" s="136"/>
      <c r="M29" s="136"/>
      <c r="N29" s="136"/>
      <c r="O29" s="136"/>
      <c r="P29" s="136"/>
      <c r="Q29" s="135"/>
      <c r="R29" s="136"/>
    </row>
    <row r="30" spans="3:22" x14ac:dyDescent="0.25">
      <c r="D30" s="131"/>
      <c r="P30" s="119"/>
      <c r="Q30" s="132"/>
    </row>
    <row r="31" spans="3:22" ht="8.85" customHeight="1" x14ac:dyDescent="0.25">
      <c r="D31" s="131"/>
      <c r="P31" s="119"/>
      <c r="Q31" s="132"/>
    </row>
    <row r="33" spans="3:19" ht="21" x14ac:dyDescent="0.35">
      <c r="C33" s="1" t="s">
        <v>137</v>
      </c>
    </row>
    <row r="35" spans="3:19" ht="15.75" x14ac:dyDescent="0.25">
      <c r="C35" s="121" t="s">
        <v>138</v>
      </c>
      <c r="E35" s="180"/>
      <c r="F35" s="180"/>
      <c r="G35" s="180"/>
      <c r="H35" s="180"/>
      <c r="I35" s="180"/>
      <c r="J35" s="180"/>
      <c r="K35" s="180"/>
      <c r="L35" s="180"/>
      <c r="M35" s="180"/>
      <c r="N35" s="180"/>
      <c r="O35" s="180"/>
      <c r="P35" s="180"/>
      <c r="Q35" s="180"/>
      <c r="R35" s="180"/>
      <c r="S35" s="180"/>
    </row>
    <row r="37" spans="3:19" ht="15.75" x14ac:dyDescent="0.25">
      <c r="C37" s="121" t="s">
        <v>139</v>
      </c>
      <c r="E37" s="180"/>
      <c r="F37" s="180"/>
      <c r="G37" s="180"/>
      <c r="H37" s="180"/>
      <c r="I37" s="180"/>
      <c r="J37" s="180"/>
      <c r="K37" s="180"/>
      <c r="L37" s="180"/>
      <c r="M37" s="180"/>
      <c r="N37" s="180"/>
      <c r="P37" s="122" t="s">
        <v>130</v>
      </c>
      <c r="Q37" s="180"/>
      <c r="R37" s="180"/>
      <c r="S37" s="180"/>
    </row>
    <row r="39" spans="3:19" ht="15.75" x14ac:dyDescent="0.25">
      <c r="C39" s="121" t="s">
        <v>140</v>
      </c>
      <c r="E39" s="180"/>
      <c r="F39" s="180"/>
      <c r="G39" s="122" t="s">
        <v>141</v>
      </c>
      <c r="H39" s="180"/>
      <c r="I39" s="180"/>
      <c r="J39" s="180"/>
      <c r="K39" s="180"/>
      <c r="L39" s="180"/>
      <c r="M39" s="122" t="s">
        <v>142</v>
      </c>
      <c r="N39" s="180"/>
      <c r="O39" s="180"/>
      <c r="P39" s="180"/>
      <c r="Q39" s="180"/>
      <c r="R39" s="180"/>
      <c r="S39" s="180"/>
    </row>
    <row r="41" spans="3:19" ht="8.85" customHeight="1" x14ac:dyDescent="0.25"/>
    <row r="42" spans="3:19" ht="21" x14ac:dyDescent="0.35">
      <c r="C42" s="1" t="s">
        <v>143</v>
      </c>
    </row>
    <row r="44" spans="3:19" ht="15.75" x14ac:dyDescent="0.25">
      <c r="C44" s="121" t="s">
        <v>138</v>
      </c>
      <c r="E44" s="180"/>
      <c r="F44" s="180"/>
      <c r="G44" s="180"/>
      <c r="H44" s="180"/>
      <c r="I44" s="180"/>
      <c r="J44" s="180"/>
      <c r="K44" s="180"/>
      <c r="L44" s="180"/>
      <c r="M44" s="180"/>
      <c r="N44" s="180"/>
      <c r="O44" s="180"/>
      <c r="P44" s="180"/>
      <c r="Q44" s="180"/>
      <c r="R44" s="180"/>
      <c r="S44" s="180"/>
    </row>
    <row r="46" spans="3:19" ht="15.75" x14ac:dyDescent="0.25">
      <c r="C46" s="121" t="s">
        <v>139</v>
      </c>
      <c r="D46" s="123"/>
      <c r="E46" s="180"/>
      <c r="F46" s="180"/>
      <c r="G46" s="180"/>
      <c r="H46" s="180"/>
      <c r="I46" s="180"/>
      <c r="J46" s="180"/>
      <c r="K46" s="180"/>
      <c r="L46" s="180"/>
      <c r="M46" s="180"/>
      <c r="N46" s="180"/>
      <c r="P46" s="122" t="s">
        <v>130</v>
      </c>
      <c r="Q46" s="180"/>
      <c r="R46" s="180"/>
      <c r="S46" s="180"/>
    </row>
    <row r="48" spans="3:19" ht="15.75" x14ac:dyDescent="0.25">
      <c r="C48" s="121" t="s">
        <v>140</v>
      </c>
      <c r="E48" s="180"/>
      <c r="F48" s="180"/>
      <c r="G48" s="122" t="s">
        <v>141</v>
      </c>
      <c r="H48" s="180"/>
      <c r="I48" s="180"/>
      <c r="J48" s="180"/>
      <c r="K48" s="180"/>
      <c r="L48" s="180"/>
      <c r="M48" s="122" t="s">
        <v>142</v>
      </c>
      <c r="N48" s="180"/>
      <c r="O48" s="180"/>
      <c r="P48" s="180"/>
      <c r="Q48" s="180"/>
      <c r="R48" s="180"/>
      <c r="S48" s="180"/>
    </row>
    <row r="50" spans="3:19" ht="6.75" customHeight="1" x14ac:dyDescent="0.25"/>
    <row r="51" spans="3:19" ht="21" x14ac:dyDescent="0.35">
      <c r="C51" s="1" t="s">
        <v>144</v>
      </c>
    </row>
    <row r="53" spans="3:19" ht="15.75" x14ac:dyDescent="0.25">
      <c r="C53" s="121" t="s">
        <v>138</v>
      </c>
      <c r="E53" s="180"/>
      <c r="F53" s="180"/>
      <c r="G53" s="180"/>
      <c r="H53" s="180"/>
      <c r="I53" s="180"/>
      <c r="J53" s="180"/>
      <c r="K53" s="180"/>
      <c r="L53" s="180"/>
      <c r="M53" s="180"/>
      <c r="N53" s="180"/>
      <c r="O53" s="180"/>
      <c r="P53" s="180"/>
      <c r="Q53" s="180"/>
      <c r="R53" s="180"/>
      <c r="S53" s="180"/>
    </row>
    <row r="55" spans="3:19" ht="15.75" x14ac:dyDescent="0.25">
      <c r="C55" s="121" t="s">
        <v>140</v>
      </c>
      <c r="E55" s="180"/>
      <c r="F55" s="180"/>
      <c r="G55" s="122" t="s">
        <v>141</v>
      </c>
      <c r="H55" s="180"/>
      <c r="I55" s="180"/>
      <c r="J55" s="180"/>
      <c r="K55" s="180"/>
      <c r="L55" s="180"/>
      <c r="M55" s="122" t="s">
        <v>142</v>
      </c>
      <c r="N55" s="180"/>
      <c r="O55" s="180"/>
      <c r="P55" s="180"/>
      <c r="Q55" s="180"/>
      <c r="R55" s="180"/>
      <c r="S55" s="180"/>
    </row>
    <row r="57" spans="3:19" ht="19.149999999999999" customHeight="1" x14ac:dyDescent="0.25">
      <c r="I57" s="76" t="s">
        <v>24</v>
      </c>
    </row>
    <row r="58" spans="3:19" x14ac:dyDescent="0.25">
      <c r="I58" s="76" t="s">
        <v>145</v>
      </c>
    </row>
    <row r="59" spans="3:19" x14ac:dyDescent="0.25">
      <c r="I59" s="76" t="s">
        <v>146</v>
      </c>
    </row>
    <row r="61" spans="3:19" ht="21.2" customHeight="1" x14ac:dyDescent="0.25"/>
    <row r="62" spans="3:19" ht="21.2" customHeight="1" x14ac:dyDescent="0.25"/>
    <row r="63" spans="3:19" ht="39.75" x14ac:dyDescent="0.9">
      <c r="D63" s="124" t="s">
        <v>216</v>
      </c>
    </row>
    <row r="64" spans="3:19" ht="49.7" customHeight="1" x14ac:dyDescent="0.85">
      <c r="D64" s="125" t="s">
        <v>215</v>
      </c>
    </row>
    <row r="65" spans="1:20" ht="6.75" customHeight="1" x14ac:dyDescent="0.25">
      <c r="A65" s="126"/>
      <c r="B65" s="126"/>
      <c r="C65" s="126"/>
      <c r="D65" s="126"/>
      <c r="E65" s="126"/>
      <c r="F65" s="126"/>
      <c r="G65" s="126"/>
      <c r="H65" s="126"/>
      <c r="I65" s="126"/>
      <c r="J65" s="126"/>
      <c r="K65" s="126"/>
      <c r="L65" s="126"/>
      <c r="M65" s="126"/>
      <c r="N65" s="126"/>
      <c r="O65" s="126"/>
      <c r="P65" s="126"/>
      <c r="Q65" s="126"/>
      <c r="R65" s="126"/>
      <c r="S65" s="126"/>
      <c r="T65" s="126"/>
    </row>
    <row r="67" spans="1:20" ht="21" x14ac:dyDescent="0.35">
      <c r="C67" s="1" t="s">
        <v>147</v>
      </c>
    </row>
    <row r="68" spans="1:20" ht="15.75" thickBot="1" x14ac:dyDescent="0.3"/>
    <row r="69" spans="1:20" ht="16.5" thickBot="1" x14ac:dyDescent="0.3">
      <c r="C69" s="166"/>
      <c r="D69" s="127" t="s">
        <v>148</v>
      </c>
      <c r="E69" s="127"/>
      <c r="F69" s="127"/>
      <c r="G69" s="127"/>
      <c r="H69" s="127"/>
      <c r="I69" s="166"/>
      <c r="J69" s="127" t="s">
        <v>149</v>
      </c>
      <c r="K69" s="127"/>
      <c r="L69" s="127"/>
      <c r="M69" s="127"/>
      <c r="N69" s="127"/>
      <c r="O69" s="166"/>
      <c r="P69" s="127" t="s">
        <v>150</v>
      </c>
      <c r="Q69" s="127"/>
      <c r="R69" s="127"/>
    </row>
    <row r="70" spans="1:20" ht="15.75" thickBot="1" x14ac:dyDescent="0.3"/>
    <row r="71" spans="1:20" ht="16.5" thickBot="1" x14ac:dyDescent="0.3">
      <c r="C71" s="166"/>
      <c r="D71" s="127" t="s">
        <v>151</v>
      </c>
      <c r="E71" s="127"/>
      <c r="F71" s="127"/>
      <c r="G71" s="127"/>
      <c r="H71" s="127"/>
      <c r="I71" s="166"/>
      <c r="J71" s="127" t="s">
        <v>152</v>
      </c>
      <c r="K71" s="127"/>
      <c r="L71" s="127"/>
      <c r="M71" s="127"/>
      <c r="N71" s="127"/>
      <c r="O71" s="166"/>
      <c r="P71" s="127" t="s">
        <v>153</v>
      </c>
      <c r="Q71" s="127"/>
      <c r="R71" s="127"/>
    </row>
    <row r="74" spans="1:20" ht="21" x14ac:dyDescent="0.35">
      <c r="C74" s="1" t="s">
        <v>154</v>
      </c>
    </row>
    <row r="75" spans="1:20" ht="15.75" thickBot="1" x14ac:dyDescent="0.3"/>
    <row r="76" spans="1:20" ht="16.5" thickBot="1" x14ac:dyDescent="0.3">
      <c r="C76" s="166" t="s">
        <v>225</v>
      </c>
      <c r="D76" s="127" t="s">
        <v>155</v>
      </c>
      <c r="I76" s="166"/>
      <c r="J76" t="s">
        <v>156</v>
      </c>
    </row>
    <row r="77" spans="1:20" ht="15.75" thickBot="1" x14ac:dyDescent="0.3"/>
    <row r="78" spans="1:20" ht="16.5" thickBot="1" x14ac:dyDescent="0.3">
      <c r="C78" s="166"/>
      <c r="D78" s="127" t="s">
        <v>157</v>
      </c>
      <c r="I78" s="166"/>
      <c r="J78" t="s">
        <v>158</v>
      </c>
    </row>
    <row r="79" spans="1:20" ht="15.75" thickBot="1" x14ac:dyDescent="0.3"/>
    <row r="80" spans="1:20" ht="16.5" thickBot="1" x14ac:dyDescent="0.3">
      <c r="C80" s="166"/>
      <c r="D80" s="127" t="s">
        <v>159</v>
      </c>
      <c r="I80" s="166"/>
      <c r="J80" t="s">
        <v>160</v>
      </c>
      <c r="M80" s="189"/>
      <c r="N80" s="189"/>
      <c r="O80" s="189"/>
      <c r="P80" s="189"/>
      <c r="Q80" s="189"/>
      <c r="R80" s="189"/>
      <c r="S80" s="189"/>
    </row>
    <row r="82" spans="3:16" ht="21" x14ac:dyDescent="0.35">
      <c r="C82" s="1" t="s">
        <v>161</v>
      </c>
    </row>
    <row r="84" spans="3:16" ht="15.75" x14ac:dyDescent="0.25">
      <c r="C84" s="127" t="s">
        <v>162</v>
      </c>
      <c r="I84" s="76"/>
    </row>
    <row r="85" spans="3:16" ht="15.75" thickBot="1" x14ac:dyDescent="0.3">
      <c r="I85" s="76"/>
    </row>
    <row r="86" spans="3:16" ht="16.5" thickBot="1" x14ac:dyDescent="0.3">
      <c r="C86" s="127" t="s">
        <v>163</v>
      </c>
      <c r="I86" s="166"/>
      <c r="J86" s="127" t="s">
        <v>164</v>
      </c>
      <c r="O86" s="166"/>
      <c r="P86" s="127" t="s">
        <v>165</v>
      </c>
    </row>
    <row r="87" spans="3:16" ht="15.75" x14ac:dyDescent="0.25">
      <c r="C87" s="127" t="s">
        <v>166</v>
      </c>
      <c r="I87" s="76"/>
    </row>
    <row r="88" spans="3:16" ht="10.15" customHeight="1" thickBot="1" x14ac:dyDescent="0.3"/>
    <row r="89" spans="3:16" ht="16.149999999999999" customHeight="1" thickBot="1" x14ac:dyDescent="0.3">
      <c r="C89" s="127" t="s">
        <v>167</v>
      </c>
      <c r="I89" s="166"/>
      <c r="J89" s="127" t="s">
        <v>168</v>
      </c>
      <c r="O89" s="166"/>
      <c r="P89" s="127" t="s">
        <v>169</v>
      </c>
    </row>
    <row r="90" spans="3:16" ht="15.75" x14ac:dyDescent="0.25">
      <c r="J90" s="127" t="s">
        <v>170</v>
      </c>
      <c r="P90" s="127" t="s">
        <v>171</v>
      </c>
    </row>
    <row r="91" spans="3:16" ht="8.1" customHeight="1" x14ac:dyDescent="0.25"/>
    <row r="92" spans="3:16" ht="15.6" customHeight="1" x14ac:dyDescent="0.25">
      <c r="C92" s="127" t="s">
        <v>172</v>
      </c>
      <c r="J92" s="190"/>
      <c r="K92" s="180"/>
      <c r="M92" s="105" t="s">
        <v>200</v>
      </c>
    </row>
    <row r="93" spans="3:16" ht="8.1" customHeight="1" x14ac:dyDescent="0.25">
      <c r="C93" s="127"/>
      <c r="J93" s="143"/>
      <c r="K93" s="143"/>
      <c r="M93" s="105"/>
    </row>
    <row r="94" spans="3:16" ht="15.6" customHeight="1" x14ac:dyDescent="0.65">
      <c r="C94" s="121" t="s">
        <v>173</v>
      </c>
      <c r="D94" s="125"/>
      <c r="J94" s="180"/>
      <c r="K94" s="180"/>
      <c r="M94" s="142" t="s">
        <v>201</v>
      </c>
    </row>
    <row r="95" spans="3:16" ht="15" customHeight="1" x14ac:dyDescent="0.25"/>
    <row r="96" spans="3:16" ht="21" x14ac:dyDescent="0.35">
      <c r="C96" s="1" t="s">
        <v>174</v>
      </c>
    </row>
    <row r="97" spans="3:19" ht="15.75" thickBot="1" x14ac:dyDescent="0.3"/>
    <row r="98" spans="3:19" ht="16.5" thickBot="1" x14ac:dyDescent="0.3">
      <c r="C98" s="127" t="s">
        <v>175</v>
      </c>
      <c r="I98" s="166"/>
      <c r="J98" s="127" t="s">
        <v>164</v>
      </c>
      <c r="O98" s="166"/>
      <c r="P98" s="127" t="s">
        <v>165</v>
      </c>
    </row>
    <row r="99" spans="3:19" ht="15.75" x14ac:dyDescent="0.25">
      <c r="C99" s="127" t="s">
        <v>176</v>
      </c>
    </row>
    <row r="100" spans="3:19" ht="4.9000000000000004" customHeight="1" thickBot="1" x14ac:dyDescent="0.3"/>
    <row r="101" spans="3:19" ht="16.5" thickBot="1" x14ac:dyDescent="0.3">
      <c r="C101" s="127" t="s">
        <v>167</v>
      </c>
      <c r="I101" s="166"/>
      <c r="J101" s="127" t="s">
        <v>168</v>
      </c>
      <c r="O101" s="166"/>
      <c r="P101" s="127" t="s">
        <v>169</v>
      </c>
    </row>
    <row r="102" spans="3:19" ht="15.75" x14ac:dyDescent="0.25">
      <c r="J102" s="127" t="s">
        <v>170</v>
      </c>
      <c r="P102" s="127" t="s">
        <v>171</v>
      </c>
    </row>
    <row r="103" spans="3:19" ht="10.15" customHeight="1" x14ac:dyDescent="0.25">
      <c r="C103" s="127"/>
    </row>
    <row r="104" spans="3:19" ht="15.75" x14ac:dyDescent="0.25">
      <c r="C104" s="127" t="s">
        <v>177</v>
      </c>
      <c r="J104" s="180"/>
      <c r="K104" s="180"/>
      <c r="L104" s="180"/>
      <c r="M104" s="180"/>
      <c r="N104" s="180"/>
      <c r="O104" s="180"/>
      <c r="P104" s="180"/>
      <c r="Q104" s="180"/>
      <c r="R104" s="180"/>
      <c r="S104" s="180"/>
    </row>
    <row r="106" spans="3:19" ht="15.75" x14ac:dyDescent="0.25">
      <c r="C106" s="87" t="s">
        <v>202</v>
      </c>
    </row>
    <row r="107" spans="3:19" ht="15.75" x14ac:dyDescent="0.25">
      <c r="C107" s="87" t="s">
        <v>204</v>
      </c>
    </row>
    <row r="108" spans="3:19" ht="15.75" x14ac:dyDescent="0.25">
      <c r="C108" s="87" t="s">
        <v>203</v>
      </c>
    </row>
    <row r="110" spans="3:19" ht="21" x14ac:dyDescent="0.35">
      <c r="C110" s="1" t="s">
        <v>178</v>
      </c>
    </row>
    <row r="112" spans="3:19" ht="15.75" x14ac:dyDescent="0.25">
      <c r="C112" s="127" t="s">
        <v>179</v>
      </c>
      <c r="I112" s="180"/>
      <c r="J112" s="180"/>
      <c r="K112" s="180"/>
      <c r="M112" s="127" t="s">
        <v>180</v>
      </c>
      <c r="S112" s="168"/>
    </row>
    <row r="113" spans="1:20" ht="15.75" x14ac:dyDescent="0.25">
      <c r="M113" s="127" t="s">
        <v>181</v>
      </c>
      <c r="S113" s="128"/>
    </row>
    <row r="114" spans="1:20" ht="15.75" x14ac:dyDescent="0.25">
      <c r="C114" s="127" t="s">
        <v>182</v>
      </c>
      <c r="K114" s="180"/>
      <c r="L114" s="180"/>
      <c r="M114" s="180"/>
      <c r="N114" s="180"/>
      <c r="O114" s="180"/>
      <c r="P114" s="180"/>
      <c r="Q114" s="180"/>
      <c r="R114" s="180"/>
      <c r="S114" s="180"/>
    </row>
    <row r="117" spans="1:20" x14ac:dyDescent="0.25">
      <c r="I117" s="76" t="s">
        <v>24</v>
      </c>
    </row>
    <row r="118" spans="1:20" x14ac:dyDescent="0.25">
      <c r="I118" s="76" t="s">
        <v>145</v>
      </c>
    </row>
    <row r="119" spans="1:20" x14ac:dyDescent="0.25">
      <c r="I119" s="76" t="s">
        <v>183</v>
      </c>
    </row>
    <row r="122" spans="1:20" ht="21.2" customHeight="1" x14ac:dyDescent="0.25"/>
    <row r="123" spans="1:20" ht="39.75" x14ac:dyDescent="0.9">
      <c r="D123" s="124" t="s">
        <v>216</v>
      </c>
    </row>
    <row r="124" spans="1:20" ht="53.65" customHeight="1" x14ac:dyDescent="0.85">
      <c r="D124" s="125" t="s">
        <v>215</v>
      </c>
    </row>
    <row r="125" spans="1:20" ht="6.2" customHeight="1" x14ac:dyDescent="0.25">
      <c r="A125" s="126"/>
      <c r="B125" s="126"/>
      <c r="C125" s="126"/>
      <c r="D125" s="126"/>
      <c r="E125" s="126"/>
      <c r="F125" s="126"/>
      <c r="G125" s="126"/>
      <c r="H125" s="126"/>
      <c r="I125" s="126"/>
      <c r="J125" s="126"/>
      <c r="K125" s="126"/>
      <c r="L125" s="126"/>
      <c r="M125" s="126"/>
      <c r="N125" s="126"/>
      <c r="O125" s="126"/>
      <c r="P125" s="126"/>
      <c r="Q125" s="126"/>
      <c r="R125" s="126"/>
      <c r="S125" s="126"/>
      <c r="T125" s="126"/>
    </row>
    <row r="128" spans="1:20" ht="21" x14ac:dyDescent="0.35">
      <c r="C128" s="1" t="s">
        <v>184</v>
      </c>
    </row>
    <row r="129" spans="3:4" ht="15.75" thickBot="1" x14ac:dyDescent="0.3"/>
    <row r="130" spans="3:4" ht="16.5" thickBot="1" x14ac:dyDescent="0.3">
      <c r="C130" s="169"/>
      <c r="D130" s="127" t="s">
        <v>205</v>
      </c>
    </row>
    <row r="131" spans="3:4" ht="15" customHeight="1" x14ac:dyDescent="0.25">
      <c r="D131" s="127" t="s">
        <v>206</v>
      </c>
    </row>
    <row r="132" spans="3:4" ht="15" customHeight="1" thickBot="1" x14ac:dyDescent="0.3"/>
    <row r="133" spans="3:4" ht="16.5" thickBot="1" x14ac:dyDescent="0.3">
      <c r="C133" s="169"/>
      <c r="D133" s="127" t="s">
        <v>211</v>
      </c>
    </row>
    <row r="134" spans="3:4" ht="15.75" x14ac:dyDescent="0.25">
      <c r="D134" s="127" t="s">
        <v>212</v>
      </c>
    </row>
    <row r="135" spans="3:4" ht="15.75" x14ac:dyDescent="0.25">
      <c r="D135" s="127" t="s">
        <v>213</v>
      </c>
    </row>
    <row r="136" spans="3:4" ht="10.9" customHeight="1" thickBot="1" x14ac:dyDescent="0.3"/>
    <row r="137" spans="3:4" ht="16.5" thickBot="1" x14ac:dyDescent="0.3">
      <c r="C137" s="169"/>
      <c r="D137" s="127" t="s">
        <v>208</v>
      </c>
    </row>
    <row r="138" spans="3:4" ht="15.75" x14ac:dyDescent="0.25">
      <c r="D138" s="127" t="s">
        <v>207</v>
      </c>
    </row>
    <row r="139" spans="3:4" ht="10.9" customHeight="1" thickBot="1" x14ac:dyDescent="0.3"/>
    <row r="140" spans="3:4" ht="16.5" thickBot="1" x14ac:dyDescent="0.3">
      <c r="C140" s="169"/>
      <c r="D140" s="127" t="s">
        <v>210</v>
      </c>
    </row>
    <row r="141" spans="3:4" ht="15.75" x14ac:dyDescent="0.25">
      <c r="D141" s="127" t="s">
        <v>209</v>
      </c>
    </row>
    <row r="142" spans="3:4" ht="11.65" customHeight="1" thickBot="1" x14ac:dyDescent="0.3"/>
    <row r="143" spans="3:4" ht="16.5" thickBot="1" x14ac:dyDescent="0.3">
      <c r="C143" s="169"/>
      <c r="D143" s="127" t="s">
        <v>185</v>
      </c>
    </row>
    <row r="145" spans="3:19" ht="15.75" thickBot="1" x14ac:dyDescent="0.3"/>
    <row r="146" spans="3:19" ht="16.5" thickBot="1" x14ac:dyDescent="0.3">
      <c r="C146" s="121" t="s">
        <v>192</v>
      </c>
      <c r="F146" s="129"/>
      <c r="G146" s="129"/>
      <c r="H146" s="129"/>
      <c r="I146" s="169"/>
      <c r="J146" s="129" t="s">
        <v>191</v>
      </c>
      <c r="K146" s="129"/>
      <c r="L146" s="129"/>
      <c r="M146" s="127"/>
      <c r="N146" s="130"/>
      <c r="O146" s="169"/>
      <c r="P146" s="129" t="s">
        <v>165</v>
      </c>
      <c r="Q146" s="129"/>
      <c r="R146" s="129"/>
      <c r="S146" s="129"/>
    </row>
    <row r="147" spans="3:19" ht="15.75" x14ac:dyDescent="0.25">
      <c r="C147" s="121" t="s">
        <v>193</v>
      </c>
    </row>
    <row r="148" spans="3:19" ht="15.75" x14ac:dyDescent="0.25">
      <c r="C148" s="127" t="s">
        <v>194</v>
      </c>
    </row>
    <row r="149" spans="3:19" ht="15.75" x14ac:dyDescent="0.25">
      <c r="C149" s="129" t="s">
        <v>195</v>
      </c>
      <c r="F149" s="129"/>
      <c r="G149" s="129"/>
      <c r="H149" s="129"/>
      <c r="I149" s="129"/>
      <c r="J149" s="129"/>
      <c r="K149" s="129"/>
      <c r="L149" s="129"/>
      <c r="N149" s="130"/>
      <c r="P149" s="129"/>
      <c r="Q149" s="129"/>
      <c r="R149" s="129"/>
      <c r="S149" s="129"/>
    </row>
    <row r="151" spans="3:19" ht="15.75" x14ac:dyDescent="0.25">
      <c r="C151" s="127" t="s">
        <v>196</v>
      </c>
      <c r="J151" s="180"/>
      <c r="K151" s="180"/>
      <c r="L151" s="180"/>
      <c r="M151" s="180"/>
      <c r="N151" s="180"/>
      <c r="O151" s="180"/>
      <c r="P151" s="180"/>
      <c r="Q151" s="180"/>
      <c r="R151" s="180"/>
      <c r="S151" s="180"/>
    </row>
    <row r="153" spans="3:19" x14ac:dyDescent="0.25">
      <c r="C153" s="47"/>
    </row>
    <row r="155" spans="3:19" ht="15.75" x14ac:dyDescent="0.25">
      <c r="C155" s="129"/>
      <c r="F155" s="191"/>
      <c r="G155" s="191"/>
      <c r="H155" s="191"/>
      <c r="I155" s="191"/>
      <c r="J155" s="191"/>
      <c r="K155" s="191"/>
      <c r="L155" s="191"/>
      <c r="N155" s="130"/>
      <c r="P155" s="191"/>
      <c r="Q155" s="191"/>
      <c r="R155" s="191"/>
      <c r="S155" s="191"/>
    </row>
    <row r="156" spans="3:19" ht="15.75" x14ac:dyDescent="0.25">
      <c r="C156" s="121" t="s">
        <v>186</v>
      </c>
      <c r="F156" s="180"/>
      <c r="G156" s="180"/>
      <c r="H156" s="180"/>
      <c r="I156" s="180"/>
      <c r="J156" s="180"/>
      <c r="K156" s="180"/>
      <c r="L156" s="180"/>
      <c r="M156" s="127"/>
      <c r="N156" s="130" t="s">
        <v>187</v>
      </c>
      <c r="P156" s="180"/>
      <c r="Q156" s="180"/>
      <c r="R156" s="180"/>
      <c r="S156" s="180"/>
    </row>
    <row r="157" spans="3:19" x14ac:dyDescent="0.25">
      <c r="C157" s="47"/>
    </row>
    <row r="159" spans="3:19" ht="24.75" x14ac:dyDescent="0.25">
      <c r="C159" s="129" t="s">
        <v>188</v>
      </c>
      <c r="F159" s="187"/>
      <c r="G159" s="187"/>
      <c r="H159" s="187"/>
      <c r="I159" s="187"/>
      <c r="J159" s="187"/>
      <c r="K159" s="187"/>
      <c r="L159" s="187"/>
      <c r="N159" s="130" t="s">
        <v>189</v>
      </c>
      <c r="P159" s="188"/>
      <c r="Q159" s="180"/>
      <c r="R159" s="180"/>
      <c r="S159" s="180"/>
    </row>
    <row r="177" spans="9:9" x14ac:dyDescent="0.25">
      <c r="I177" s="76"/>
    </row>
    <row r="178" spans="9:9" x14ac:dyDescent="0.25">
      <c r="I178" s="76" t="s">
        <v>24</v>
      </c>
    </row>
    <row r="179" spans="9:9" x14ac:dyDescent="0.25">
      <c r="I179" s="76" t="s">
        <v>145</v>
      </c>
    </row>
    <row r="180" spans="9:9" x14ac:dyDescent="0.25">
      <c r="I180" s="76" t="s">
        <v>190</v>
      </c>
    </row>
  </sheetData>
  <sheetProtection algorithmName="SHA-512" hashValue="AQ7o+durg47SOvKFbPYOJJBzPKNCCU0MJduQpm5uQqwtuNiVM2Ps4lp5vJboyquKBuZzqo613PfYnvgfT/q82Q==" saltValue="gHnqF6zP2H9/WZ/ZCCihdg==" spinCount="100000" sheet="1" objects="1" scenarios="1"/>
  <mergeCells count="38">
    <mergeCell ref="F159:L159"/>
    <mergeCell ref="P159:S159"/>
    <mergeCell ref="M80:S80"/>
    <mergeCell ref="J92:K92"/>
    <mergeCell ref="J94:K94"/>
    <mergeCell ref="J104:S104"/>
    <mergeCell ref="I112:K112"/>
    <mergeCell ref="K114:S114"/>
    <mergeCell ref="F155:L155"/>
    <mergeCell ref="P155:S155"/>
    <mergeCell ref="J151:S151"/>
    <mergeCell ref="F156:L156"/>
    <mergeCell ref="P156:S156"/>
    <mergeCell ref="E48:F48"/>
    <mergeCell ref="H48:L48"/>
    <mergeCell ref="N48:S48"/>
    <mergeCell ref="E53:S53"/>
    <mergeCell ref="E55:F55"/>
    <mergeCell ref="H55:L55"/>
    <mergeCell ref="N55:S55"/>
    <mergeCell ref="E39:F39"/>
    <mergeCell ref="H39:L39"/>
    <mergeCell ref="N39:S39"/>
    <mergeCell ref="E44:S44"/>
    <mergeCell ref="E46:N46"/>
    <mergeCell ref="Q46:S46"/>
    <mergeCell ref="E35:S35"/>
    <mergeCell ref="E37:N37"/>
    <mergeCell ref="Q37:S37"/>
    <mergeCell ref="I26:K26"/>
    <mergeCell ref="F13:M13"/>
    <mergeCell ref="P13:S13"/>
    <mergeCell ref="J15:L15"/>
    <mergeCell ref="M15:Q15"/>
    <mergeCell ref="I19:N19"/>
    <mergeCell ref="P19:S19"/>
    <mergeCell ref="G17:S17"/>
    <mergeCell ref="E15:I15"/>
  </mergeCells>
  <pageMargins left="0.7" right="0.7" top="0.75" bottom="0.75" header="0.3" footer="0.3"/>
  <pageSetup scale="65" fitToHeight="0" orientation="portrait" r:id="rId1"/>
  <rowBreaks count="2" manualBreakCount="2">
    <brk id="61" max="19" man="1"/>
    <brk id="121" max="19" man="1"/>
  </rowBreaks>
  <colBreaks count="1" manualBreakCount="1">
    <brk id="20"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X46"/>
  <sheetViews>
    <sheetView showZeros="0" zoomScale="130" zoomScaleNormal="130" workbookViewId="0">
      <selection activeCell="W39" sqref="W39"/>
    </sheetView>
  </sheetViews>
  <sheetFormatPr defaultColWidth="9" defaultRowHeight="15" x14ac:dyDescent="0.25"/>
  <cols>
    <col min="1" max="1" width="43.140625" customWidth="1"/>
    <col min="2" max="2" width="17.28515625" customWidth="1"/>
    <col min="3" max="3" width="18.7109375" customWidth="1"/>
    <col min="4" max="4" width="18.28515625" customWidth="1"/>
    <col min="5" max="6" width="17.7109375" customWidth="1"/>
    <col min="7" max="7" width="20.28515625" customWidth="1"/>
    <col min="8" max="8" width="17.7109375" customWidth="1"/>
    <col min="9" max="9" width="17" customWidth="1"/>
    <col min="10" max="10" width="20.7109375" customWidth="1"/>
    <col min="11" max="11" width="18.7109375" customWidth="1"/>
    <col min="12" max="12" width="18.28515625" customWidth="1"/>
    <col min="13" max="13" width="20.28515625" customWidth="1"/>
    <col min="14" max="14" width="20.140625" customWidth="1"/>
    <col min="15" max="15" width="18.7109375" customWidth="1"/>
    <col min="16" max="16" width="19.140625" customWidth="1"/>
    <col min="17" max="19" width="19.7109375" customWidth="1"/>
    <col min="20" max="20" width="19.28515625" customWidth="1"/>
    <col min="21" max="21" width="20.7109375" customWidth="1"/>
    <col min="22" max="22" width="17.28515625" customWidth="1"/>
    <col min="23" max="23" width="17.85546875" customWidth="1"/>
  </cols>
  <sheetData>
    <row r="1" spans="1:24" ht="37.9" customHeight="1" x14ac:dyDescent="0.4">
      <c r="A1" s="116" t="s">
        <v>92</v>
      </c>
      <c r="B1" s="115"/>
      <c r="C1" s="115"/>
      <c r="D1" s="76"/>
      <c r="E1" s="76"/>
      <c r="F1" s="76"/>
      <c r="G1" s="76"/>
      <c r="H1" s="76"/>
      <c r="I1" s="76"/>
      <c r="J1" s="76"/>
      <c r="K1" s="76"/>
      <c r="L1" s="76"/>
      <c r="M1" s="76"/>
      <c r="N1" s="76"/>
      <c r="O1" s="76"/>
      <c r="P1" s="76"/>
      <c r="Q1" s="76"/>
      <c r="R1" s="76"/>
      <c r="S1" s="76"/>
      <c r="T1" s="76"/>
      <c r="U1" s="76"/>
      <c r="V1" s="76"/>
      <c r="W1" s="76"/>
      <c r="X1" s="76"/>
    </row>
    <row r="2" spans="1:24" ht="21" x14ac:dyDescent="0.35">
      <c r="A2" s="1" t="s">
        <v>93</v>
      </c>
      <c r="B2" s="1"/>
      <c r="C2" s="1"/>
      <c r="D2" s="76"/>
      <c r="E2" s="76"/>
      <c r="F2" s="76"/>
      <c r="G2" s="76"/>
      <c r="H2" s="76"/>
      <c r="I2" s="76"/>
      <c r="J2" s="76"/>
      <c r="K2" s="76"/>
      <c r="L2" s="76"/>
      <c r="M2" s="76"/>
      <c r="N2" s="76"/>
      <c r="O2" s="76"/>
      <c r="P2" s="76"/>
      <c r="Q2" s="76"/>
      <c r="R2" s="76"/>
      <c r="S2" s="76"/>
      <c r="T2" s="76"/>
      <c r="U2" s="76"/>
      <c r="V2" s="76"/>
      <c r="W2" s="76"/>
      <c r="X2" s="76"/>
    </row>
    <row r="3" spans="1:24" ht="21.75" thickBot="1" x14ac:dyDescent="0.4">
      <c r="A3" s="1" t="s">
        <v>94</v>
      </c>
      <c r="B3" s="1"/>
      <c r="C3" s="1"/>
      <c r="D3" s="76"/>
      <c r="E3" s="76"/>
      <c r="F3" s="76"/>
      <c r="G3" s="76"/>
      <c r="H3" s="76"/>
      <c r="I3" s="76"/>
      <c r="J3" s="76"/>
      <c r="K3" s="76"/>
      <c r="L3" s="76"/>
      <c r="M3" s="76"/>
      <c r="N3" s="76"/>
      <c r="O3" s="76"/>
      <c r="P3" s="76"/>
      <c r="Q3" s="76"/>
      <c r="R3" s="76"/>
      <c r="S3" s="76"/>
      <c r="T3" s="76"/>
      <c r="U3" s="76"/>
      <c r="V3" s="76"/>
      <c r="W3" s="76"/>
      <c r="X3" s="76"/>
    </row>
    <row r="4" spans="1:24" ht="21.75" thickBot="1" x14ac:dyDescent="0.4">
      <c r="A4" s="1" t="s">
        <v>95</v>
      </c>
      <c r="B4" s="140">
        <f>'NEW SERVICE APPLICATION'!$J$151</f>
        <v>0</v>
      </c>
      <c r="C4" s="84"/>
      <c r="D4" s="84"/>
      <c r="E4" s="84"/>
      <c r="F4" s="84"/>
      <c r="G4" s="84"/>
      <c r="H4" s="85"/>
      <c r="I4" s="76"/>
      <c r="J4" s="76"/>
      <c r="K4" s="76"/>
      <c r="L4" s="76"/>
      <c r="M4" s="76"/>
      <c r="N4" s="76"/>
      <c r="O4" s="76"/>
      <c r="P4" s="76"/>
      <c r="Q4" s="76"/>
      <c r="R4" s="76"/>
      <c r="S4" s="76"/>
      <c r="T4" s="76"/>
      <c r="U4" s="76"/>
      <c r="V4" s="76"/>
      <c r="W4" s="76"/>
      <c r="X4" s="76"/>
    </row>
    <row r="5" spans="1:24" ht="21.75" thickBot="1" x14ac:dyDescent="0.4">
      <c r="A5" s="1" t="s">
        <v>96</v>
      </c>
      <c r="B5" s="140">
        <f>'DEMAND WORKSHEET'!$C$2</f>
        <v>0</v>
      </c>
      <c r="C5" s="84"/>
      <c r="D5" s="84"/>
      <c r="E5" s="84"/>
      <c r="F5" s="84"/>
      <c r="G5" s="84"/>
      <c r="H5" s="85"/>
      <c r="I5" s="76"/>
      <c r="J5" s="76"/>
      <c r="K5" s="76"/>
      <c r="L5" s="76"/>
      <c r="M5" s="76"/>
      <c r="N5" s="76"/>
      <c r="O5" s="76"/>
      <c r="P5" s="76"/>
      <c r="Q5" s="76"/>
      <c r="R5" s="76"/>
      <c r="S5" s="76"/>
      <c r="T5" s="76"/>
      <c r="U5" s="76"/>
      <c r="V5" s="76"/>
      <c r="W5" s="76"/>
      <c r="X5" s="76"/>
    </row>
    <row r="6" spans="1:24" ht="21.75" thickBot="1" x14ac:dyDescent="0.4">
      <c r="A6" s="1" t="s">
        <v>73</v>
      </c>
      <c r="B6" s="140">
        <f>'DEMAND WORKSHEET'!$C$3</f>
        <v>0</v>
      </c>
      <c r="C6" s="84"/>
      <c r="D6" s="84"/>
      <c r="E6" s="84"/>
      <c r="F6" s="84"/>
      <c r="G6" s="84"/>
      <c r="H6" s="85"/>
      <c r="I6" s="76"/>
      <c r="J6" s="76"/>
      <c r="K6" s="76"/>
      <c r="L6" s="76"/>
      <c r="M6" s="76"/>
      <c r="N6" s="76"/>
      <c r="O6" s="76"/>
      <c r="P6" s="76"/>
      <c r="Q6" s="76"/>
      <c r="R6" s="76"/>
      <c r="S6" s="76"/>
      <c r="T6" s="76"/>
      <c r="U6" s="76"/>
      <c r="V6" s="76"/>
      <c r="W6" s="76"/>
      <c r="X6" s="76"/>
    </row>
    <row r="7" spans="1:24" ht="21.75" thickBot="1" x14ac:dyDescent="0.4">
      <c r="A7" s="1" t="s">
        <v>97</v>
      </c>
      <c r="B7" s="141">
        <f>'DEMAND WORKSHEET'!$C$4</f>
        <v>0</v>
      </c>
      <c r="C7" s="76"/>
      <c r="D7" s="76"/>
      <c r="E7" s="76"/>
      <c r="F7" s="76"/>
      <c r="G7" s="76"/>
      <c r="H7" s="76"/>
      <c r="I7" s="76"/>
      <c r="J7" s="76"/>
      <c r="K7" s="76"/>
      <c r="L7" s="76"/>
      <c r="M7" s="76"/>
      <c r="N7" s="76"/>
      <c r="O7" s="76"/>
      <c r="P7" s="76"/>
      <c r="Q7" s="76"/>
      <c r="R7" s="76"/>
      <c r="S7" s="76"/>
      <c r="T7" s="76"/>
      <c r="U7" s="76"/>
      <c r="V7" s="76"/>
      <c r="W7" s="76"/>
      <c r="X7" s="76"/>
    </row>
    <row r="8" spans="1:24" ht="21.75" thickBot="1" x14ac:dyDescent="0.4">
      <c r="A8" s="1" t="s">
        <v>74</v>
      </c>
      <c r="B8" s="140">
        <f>'DEMAND WORKSHEET'!$C$5</f>
        <v>0</v>
      </c>
      <c r="C8" s="84"/>
      <c r="D8" s="84"/>
      <c r="E8" s="84"/>
      <c r="F8" s="84"/>
      <c r="G8" s="84"/>
      <c r="H8" s="85"/>
      <c r="I8" s="76"/>
      <c r="J8" s="76"/>
      <c r="K8" s="76"/>
      <c r="L8" s="76"/>
      <c r="M8" s="76"/>
      <c r="N8" s="76"/>
      <c r="O8" s="76"/>
      <c r="P8" s="76"/>
      <c r="Q8" s="76"/>
      <c r="R8" s="76"/>
      <c r="S8" s="76"/>
      <c r="T8" s="76"/>
      <c r="U8" s="76"/>
      <c r="V8" s="76"/>
      <c r="W8" s="76"/>
      <c r="X8" s="76"/>
    </row>
    <row r="9" spans="1:24" ht="21" x14ac:dyDescent="0.35">
      <c r="A9" s="56"/>
      <c r="B9" s="103"/>
      <c r="C9" s="103"/>
      <c r="D9" s="103"/>
      <c r="E9" s="104"/>
      <c r="F9" s="104"/>
      <c r="G9" s="104"/>
      <c r="H9" s="104"/>
      <c r="I9" s="104"/>
      <c r="J9" s="104"/>
      <c r="K9" s="104"/>
      <c r="L9" s="104"/>
      <c r="M9" s="104"/>
      <c r="N9" s="104"/>
      <c r="O9" s="104"/>
      <c r="P9" s="104"/>
      <c r="Q9" s="104"/>
      <c r="R9" s="104"/>
      <c r="S9" s="104"/>
      <c r="T9" s="104"/>
      <c r="U9" s="104"/>
      <c r="V9" s="104"/>
      <c r="W9" s="104"/>
      <c r="X9" s="76"/>
    </row>
    <row r="10" spans="1:24" ht="21" x14ac:dyDescent="0.35">
      <c r="A10" s="1" t="s">
        <v>98</v>
      </c>
      <c r="B10" s="1"/>
      <c r="C10" s="1"/>
      <c r="D10" s="76"/>
      <c r="E10" s="76"/>
      <c r="F10" s="76"/>
      <c r="G10" s="76"/>
      <c r="H10" s="76"/>
      <c r="I10" s="76"/>
      <c r="J10" s="76"/>
      <c r="K10" s="76"/>
      <c r="L10" s="76"/>
      <c r="M10" s="76"/>
      <c r="N10" s="76"/>
      <c r="O10" s="76"/>
      <c r="P10" s="76"/>
      <c r="Q10" s="76"/>
      <c r="R10" s="76"/>
      <c r="S10" s="76"/>
      <c r="T10" s="76"/>
      <c r="U10" s="76"/>
      <c r="V10" s="76"/>
      <c r="W10" s="76"/>
      <c r="X10" s="76"/>
    </row>
    <row r="11" spans="1:24" ht="18.399999999999999" customHeight="1" x14ac:dyDescent="0.25">
      <c r="A11" s="76" t="s">
        <v>99</v>
      </c>
      <c r="B11" s="76"/>
      <c r="C11" s="76"/>
      <c r="D11" s="76"/>
      <c r="E11" s="76"/>
      <c r="F11" s="76"/>
      <c r="G11" s="76"/>
      <c r="H11" s="76"/>
      <c r="I11" s="76"/>
      <c r="J11" s="76"/>
      <c r="K11" s="76"/>
      <c r="L11" s="76"/>
      <c r="M11" s="76"/>
      <c r="N11" s="76"/>
      <c r="O11" s="76"/>
      <c r="P11" s="76"/>
      <c r="Q11" s="76"/>
      <c r="R11" s="76"/>
      <c r="S11" s="76"/>
      <c r="T11" s="76"/>
      <c r="U11" s="76"/>
      <c r="V11" s="76"/>
      <c r="W11" s="76"/>
      <c r="X11" s="76"/>
    </row>
    <row r="12" spans="1:24" ht="20.45" customHeight="1" x14ac:dyDescent="0.25">
      <c r="A12" s="87" t="s">
        <v>100</v>
      </c>
      <c r="B12" s="87"/>
      <c r="C12" s="87"/>
      <c r="D12" s="87"/>
      <c r="E12" s="87"/>
      <c r="F12" s="87"/>
      <c r="G12" s="87"/>
      <c r="H12" s="87"/>
      <c r="I12" s="87"/>
      <c r="J12" s="87"/>
      <c r="K12" s="87"/>
      <c r="L12" s="87"/>
      <c r="M12" s="87"/>
      <c r="N12" s="87"/>
      <c r="O12" s="87"/>
      <c r="P12" s="87"/>
      <c r="Q12" s="87"/>
      <c r="R12" s="87"/>
      <c r="S12" s="87"/>
      <c r="T12" s="87"/>
      <c r="U12" s="87"/>
      <c r="V12" s="87"/>
      <c r="W12" s="87"/>
      <c r="X12" s="87"/>
    </row>
    <row r="13" spans="1:24" ht="20.45" customHeight="1" x14ac:dyDescent="0.25">
      <c r="A13" s="87" t="s">
        <v>101</v>
      </c>
      <c r="B13" s="87"/>
      <c r="C13" s="87"/>
      <c r="D13" s="87"/>
      <c r="E13" s="87"/>
      <c r="F13" s="87"/>
      <c r="G13" s="87"/>
      <c r="H13" s="87"/>
      <c r="I13" s="87"/>
      <c r="J13" s="87"/>
      <c r="K13" s="87"/>
      <c r="L13" s="87"/>
      <c r="M13" s="87"/>
      <c r="N13" s="87"/>
      <c r="O13" s="87"/>
      <c r="P13" s="87"/>
      <c r="Q13" s="87"/>
      <c r="R13" s="87"/>
      <c r="S13" s="87"/>
      <c r="T13" s="87"/>
      <c r="U13" s="87"/>
      <c r="V13" s="87"/>
      <c r="W13" s="87"/>
      <c r="X13" s="87"/>
    </row>
    <row r="14" spans="1:24" ht="19.899999999999999" customHeight="1" x14ac:dyDescent="0.25">
      <c r="A14" s="87" t="s">
        <v>102</v>
      </c>
      <c r="B14" s="87"/>
      <c r="C14" s="87"/>
      <c r="D14" s="87"/>
      <c r="E14" s="87"/>
      <c r="F14" s="87"/>
      <c r="G14" s="87"/>
      <c r="H14" s="87"/>
      <c r="I14" s="87"/>
      <c r="J14" s="87"/>
      <c r="K14" s="87"/>
      <c r="L14" s="87"/>
      <c r="M14" s="87"/>
      <c r="N14" s="87"/>
      <c r="O14" s="87"/>
      <c r="P14" s="87"/>
      <c r="Q14" s="87"/>
      <c r="R14" s="87"/>
      <c r="S14" s="87"/>
      <c r="T14" s="87"/>
      <c r="U14" s="87"/>
      <c r="V14" s="87"/>
      <c r="W14" s="87"/>
      <c r="X14" s="87"/>
    </row>
    <row r="15" spans="1:24" ht="20.45" customHeight="1" x14ac:dyDescent="0.25">
      <c r="A15" s="87" t="s">
        <v>103</v>
      </c>
      <c r="B15" s="87"/>
      <c r="C15" s="87"/>
      <c r="D15" s="87"/>
      <c r="E15" s="87"/>
      <c r="F15" s="87"/>
      <c r="G15" s="87"/>
      <c r="H15" s="87"/>
      <c r="I15" s="87"/>
      <c r="J15" s="87"/>
      <c r="K15" s="87"/>
      <c r="L15" s="87"/>
      <c r="M15" s="87"/>
      <c r="N15" s="87"/>
      <c r="O15" s="87"/>
      <c r="P15" s="87"/>
      <c r="Q15" s="87"/>
      <c r="R15" s="87"/>
      <c r="S15" s="87"/>
      <c r="T15" s="87"/>
      <c r="U15" s="87"/>
      <c r="V15" s="87"/>
      <c r="W15" s="87"/>
      <c r="X15" s="87"/>
    </row>
    <row r="16" spans="1:24" ht="19.149999999999999" customHeight="1" x14ac:dyDescent="0.25">
      <c r="A16" s="105" t="s">
        <v>104</v>
      </c>
      <c r="B16" s="105"/>
      <c r="C16" s="105"/>
      <c r="D16" s="105"/>
      <c r="E16" s="105"/>
      <c r="F16" s="105"/>
      <c r="G16" s="105"/>
      <c r="H16" s="105"/>
      <c r="I16" s="105"/>
      <c r="J16" s="105"/>
      <c r="K16" s="105"/>
      <c r="L16" s="105"/>
      <c r="M16" s="105"/>
      <c r="N16" s="105"/>
      <c r="O16" s="105"/>
      <c r="P16" s="105"/>
      <c r="Q16" s="105"/>
      <c r="R16" s="105"/>
      <c r="S16" s="105"/>
      <c r="T16" s="105"/>
      <c r="U16" s="105"/>
      <c r="V16" s="105"/>
      <c r="W16" s="105"/>
      <c r="X16" s="87"/>
    </row>
    <row r="17" spans="1:24" ht="19.899999999999999" customHeight="1" x14ac:dyDescent="0.25">
      <c r="A17" s="87" t="s">
        <v>105</v>
      </c>
      <c r="B17" s="87"/>
      <c r="C17" s="87"/>
      <c r="D17" s="87"/>
      <c r="E17" s="87"/>
      <c r="F17" s="87"/>
      <c r="G17" s="87"/>
      <c r="H17" s="87"/>
      <c r="I17" s="87"/>
      <c r="J17" s="87"/>
      <c r="K17" s="87"/>
      <c r="L17" s="87"/>
      <c r="M17" s="87"/>
      <c r="N17" s="87"/>
      <c r="O17" s="87"/>
      <c r="P17" s="87"/>
      <c r="Q17" s="87"/>
      <c r="R17" s="87"/>
      <c r="S17" s="87"/>
      <c r="T17" s="87"/>
      <c r="U17" s="87"/>
      <c r="V17" s="87"/>
      <c r="W17" s="87"/>
      <c r="X17" s="87"/>
    </row>
    <row r="18" spans="1:24" ht="19.899999999999999" customHeight="1" x14ac:dyDescent="0.25">
      <c r="A18" s="87" t="s">
        <v>106</v>
      </c>
      <c r="B18" s="87"/>
      <c r="C18" s="87"/>
      <c r="D18" s="87"/>
      <c r="E18" s="87"/>
      <c r="F18" s="87"/>
      <c r="G18" s="87"/>
      <c r="H18" s="87"/>
      <c r="I18" s="87"/>
      <c r="J18" s="87"/>
      <c r="K18" s="87"/>
      <c r="L18" s="87"/>
      <c r="M18" s="87"/>
      <c r="N18" s="87"/>
      <c r="O18" s="87"/>
      <c r="P18" s="87"/>
      <c r="Q18" s="87"/>
      <c r="R18" s="87"/>
      <c r="S18" s="87"/>
      <c r="T18" s="87"/>
      <c r="U18" s="87"/>
      <c r="V18" s="87"/>
      <c r="W18" s="87"/>
      <c r="X18" s="87"/>
    </row>
    <row r="19" spans="1:24" ht="21.2" customHeight="1" x14ac:dyDescent="0.25">
      <c r="A19" s="87" t="s">
        <v>228</v>
      </c>
      <c r="B19" s="87"/>
      <c r="C19" s="87"/>
      <c r="D19" s="87"/>
      <c r="E19" s="87"/>
      <c r="F19" s="87"/>
      <c r="G19" s="87"/>
      <c r="H19" s="87"/>
      <c r="I19" s="87"/>
      <c r="J19" s="87"/>
      <c r="K19" s="87"/>
      <c r="L19" s="87"/>
      <c r="M19" s="87"/>
      <c r="N19" s="87"/>
      <c r="O19" s="87"/>
      <c r="P19" s="87"/>
      <c r="Q19" s="87"/>
      <c r="R19" s="87"/>
      <c r="S19" s="87"/>
      <c r="T19" s="87"/>
      <c r="U19" s="87"/>
      <c r="V19" s="87"/>
      <c r="W19" s="87"/>
      <c r="X19" s="87"/>
    </row>
    <row r="20" spans="1:24" ht="23.65" customHeight="1" x14ac:dyDescent="0.25">
      <c r="A20" s="106" t="s">
        <v>107</v>
      </c>
      <c r="B20" s="106"/>
      <c r="C20" s="106"/>
      <c r="D20" s="106"/>
      <c r="E20" s="106"/>
      <c r="F20" s="106"/>
      <c r="G20" s="106"/>
      <c r="H20" s="106"/>
      <c r="I20" s="106"/>
      <c r="J20" s="106"/>
      <c r="K20" s="106"/>
      <c r="L20" s="106"/>
      <c r="M20" s="106"/>
      <c r="N20" s="106"/>
      <c r="O20" s="106"/>
      <c r="P20" s="106"/>
      <c r="Q20" s="106"/>
      <c r="R20" s="106"/>
      <c r="S20" s="106"/>
      <c r="T20" s="106"/>
      <c r="U20" s="106"/>
      <c r="V20" s="106"/>
      <c r="W20" s="106"/>
      <c r="X20" s="87"/>
    </row>
    <row r="21" spans="1:24" ht="19.899999999999999" customHeight="1" x14ac:dyDescent="0.25">
      <c r="A21" s="91" t="s">
        <v>108</v>
      </c>
      <c r="B21" s="91"/>
      <c r="C21" s="91"/>
      <c r="D21" s="91"/>
      <c r="E21" s="91"/>
      <c r="F21" s="91"/>
      <c r="G21" s="91"/>
      <c r="H21" s="91"/>
      <c r="I21" s="91"/>
      <c r="J21" s="91"/>
      <c r="K21" s="91"/>
      <c r="L21" s="91"/>
      <c r="M21" s="91"/>
      <c r="N21" s="91"/>
      <c r="O21" s="91"/>
      <c r="P21" s="91"/>
      <c r="Q21" s="91"/>
      <c r="R21" s="91"/>
      <c r="S21" s="91"/>
      <c r="T21" s="91"/>
      <c r="U21" s="91"/>
      <c r="V21" s="91"/>
      <c r="W21" s="91"/>
      <c r="X21" s="87"/>
    </row>
    <row r="22" spans="1:24" ht="20.45" customHeight="1" x14ac:dyDescent="0.25">
      <c r="A22" s="106" t="s">
        <v>109</v>
      </c>
      <c r="B22" s="106"/>
      <c r="C22" s="106"/>
      <c r="D22" s="106"/>
      <c r="E22" s="106"/>
      <c r="F22" s="106"/>
      <c r="G22" s="106"/>
      <c r="H22" s="106"/>
      <c r="I22" s="106"/>
      <c r="J22" s="106"/>
      <c r="K22" s="106"/>
      <c r="L22" s="106"/>
      <c r="M22" s="106"/>
      <c r="N22" s="106"/>
      <c r="O22" s="106"/>
      <c r="P22" s="106"/>
      <c r="Q22" s="106"/>
      <c r="R22" s="106"/>
      <c r="S22" s="106"/>
      <c r="T22" s="106"/>
      <c r="U22" s="106"/>
      <c r="V22" s="106"/>
      <c r="W22" s="106"/>
      <c r="X22" s="87"/>
    </row>
    <row r="23" spans="1:24" ht="20.45" customHeight="1" x14ac:dyDescent="0.25">
      <c r="A23" s="106" t="s">
        <v>110</v>
      </c>
      <c r="B23" s="106"/>
      <c r="C23" s="106"/>
      <c r="D23" s="106"/>
      <c r="E23" s="106"/>
      <c r="F23" s="106"/>
      <c r="G23" s="106"/>
      <c r="H23" s="106"/>
      <c r="I23" s="106"/>
      <c r="J23" s="106"/>
      <c r="K23" s="106"/>
      <c r="L23" s="106"/>
      <c r="M23" s="106"/>
      <c r="N23" s="106"/>
      <c r="O23" s="106"/>
      <c r="P23" s="106"/>
      <c r="Q23" s="106"/>
      <c r="R23" s="106"/>
      <c r="S23" s="106"/>
      <c r="T23" s="106"/>
      <c r="U23" s="106"/>
      <c r="V23" s="106"/>
      <c r="W23" s="106"/>
      <c r="X23" s="87"/>
    </row>
    <row r="24" spans="1:24" ht="19.899999999999999" customHeight="1" x14ac:dyDescent="0.35">
      <c r="A24" s="107" t="s">
        <v>240</v>
      </c>
      <c r="B24" s="108"/>
      <c r="C24" s="108"/>
      <c r="D24" s="108"/>
      <c r="E24" s="108"/>
      <c r="F24" s="108"/>
      <c r="G24" s="108"/>
      <c r="H24" s="109"/>
      <c r="I24" s="109"/>
      <c r="J24" s="109"/>
      <c r="K24" s="109"/>
      <c r="L24" s="109"/>
      <c r="M24" s="109"/>
      <c r="N24" s="109"/>
      <c r="O24" s="109"/>
      <c r="P24" s="109"/>
      <c r="Q24" s="109"/>
      <c r="R24" s="109"/>
      <c r="S24" s="109"/>
      <c r="T24" s="109"/>
      <c r="U24" s="109"/>
      <c r="V24" s="109"/>
      <c r="W24" s="109"/>
      <c r="X24" s="87"/>
    </row>
    <row r="25" spans="1:24" ht="25.15" customHeight="1" x14ac:dyDescent="0.3">
      <c r="A25" s="110" t="s">
        <v>111</v>
      </c>
      <c r="B25" s="108"/>
      <c r="C25" s="108"/>
      <c r="D25" s="108"/>
      <c r="E25" s="108"/>
      <c r="F25" s="108"/>
      <c r="G25" s="108"/>
      <c r="H25" s="109"/>
      <c r="I25" s="109"/>
      <c r="J25" s="109"/>
      <c r="K25" s="109"/>
      <c r="L25" s="109"/>
      <c r="M25" s="109"/>
      <c r="N25" s="109"/>
      <c r="O25" s="109"/>
      <c r="P25" s="109"/>
      <c r="Q25" s="109"/>
      <c r="R25" s="109"/>
      <c r="S25" s="109"/>
      <c r="T25" s="109"/>
      <c r="U25" s="109"/>
      <c r="V25" s="109"/>
      <c r="W25" s="109"/>
      <c r="X25" s="87"/>
    </row>
    <row r="26" spans="1:24" ht="22.5" customHeight="1" x14ac:dyDescent="0.25">
      <c r="A26" s="107" t="s">
        <v>112</v>
      </c>
      <c r="B26" s="108"/>
      <c r="C26" s="108"/>
      <c r="D26" s="108"/>
      <c r="E26" s="108"/>
      <c r="F26" s="108"/>
      <c r="G26" s="108"/>
      <c r="H26" s="109"/>
      <c r="I26" s="109"/>
      <c r="J26" s="109"/>
      <c r="K26" s="109"/>
      <c r="L26" s="109"/>
      <c r="M26" s="109"/>
      <c r="N26" s="109"/>
      <c r="O26" s="109"/>
      <c r="P26" s="109"/>
      <c r="Q26" s="109"/>
      <c r="R26" s="109"/>
      <c r="S26" s="109"/>
      <c r="T26" s="109"/>
      <c r="U26" s="109"/>
      <c r="V26" s="109"/>
      <c r="W26" s="109"/>
      <c r="X26" s="87"/>
    </row>
    <row r="27" spans="1:24" ht="6.2" customHeight="1" x14ac:dyDescent="0.25">
      <c r="A27" s="111"/>
      <c r="B27" s="194"/>
      <c r="C27" s="194"/>
      <c r="D27" s="194"/>
      <c r="E27" s="194"/>
      <c r="F27" s="194"/>
      <c r="G27" s="194"/>
      <c r="H27" s="194"/>
      <c r="I27" s="194"/>
      <c r="J27" s="194"/>
      <c r="K27" s="194"/>
      <c r="L27" s="194"/>
      <c r="M27" s="194"/>
      <c r="N27" s="194"/>
      <c r="O27" s="194"/>
      <c r="P27" s="194"/>
      <c r="Q27" s="194"/>
      <c r="R27" s="194"/>
      <c r="S27" s="194"/>
      <c r="T27" s="194"/>
      <c r="U27" s="194"/>
      <c r="V27" s="194"/>
      <c r="W27" s="195"/>
      <c r="X27" s="76"/>
    </row>
    <row r="28" spans="1:24" ht="16.149999999999999" customHeight="1" x14ac:dyDescent="0.25">
      <c r="A28" s="112"/>
      <c r="B28" s="196"/>
      <c r="C28" s="196"/>
      <c r="D28" s="196"/>
      <c r="E28" s="196"/>
      <c r="F28" s="196"/>
      <c r="G28" s="196"/>
      <c r="H28" s="196"/>
      <c r="I28" s="196"/>
      <c r="J28" s="196"/>
      <c r="K28" s="196"/>
      <c r="L28" s="196"/>
      <c r="M28" s="196"/>
      <c r="N28" s="196"/>
      <c r="O28" s="196"/>
      <c r="P28" s="196"/>
      <c r="Q28" s="196"/>
      <c r="R28" s="196"/>
      <c r="S28" s="196"/>
      <c r="T28" s="196"/>
      <c r="U28" s="196"/>
      <c r="V28" s="196"/>
      <c r="W28" s="196"/>
      <c r="X28" s="76"/>
    </row>
    <row r="29" spans="1:24" ht="48.95" customHeight="1" thickBot="1" x14ac:dyDescent="0.3">
      <c r="A29" s="113" t="s">
        <v>113</v>
      </c>
      <c r="B29" s="114"/>
      <c r="C29" s="114"/>
      <c r="D29" s="114"/>
      <c r="E29" s="114"/>
      <c r="F29" s="114"/>
      <c r="G29" s="114"/>
      <c r="H29" s="114"/>
      <c r="I29" s="114"/>
      <c r="J29" s="114"/>
      <c r="K29" s="114"/>
      <c r="L29" s="114"/>
      <c r="M29" s="114"/>
      <c r="N29" s="114"/>
      <c r="O29" s="114"/>
      <c r="P29" s="114"/>
      <c r="Q29" s="114"/>
      <c r="R29" s="114"/>
      <c r="S29" s="114"/>
      <c r="T29" s="114"/>
      <c r="U29" s="114"/>
      <c r="V29" s="114"/>
      <c r="W29" s="114"/>
      <c r="X29" s="76"/>
    </row>
    <row r="30" spans="1:24" ht="38.65" customHeight="1" thickTop="1" thickBot="1" x14ac:dyDescent="0.3">
      <c r="A30" s="94" t="s">
        <v>226</v>
      </c>
      <c r="B30" s="197"/>
      <c r="C30" s="198"/>
      <c r="D30" s="197"/>
      <c r="E30" s="198"/>
      <c r="F30" s="197"/>
      <c r="G30" s="198"/>
      <c r="H30" s="197"/>
      <c r="I30" s="198"/>
      <c r="J30" s="197"/>
      <c r="K30" s="198"/>
      <c r="L30" s="197"/>
      <c r="M30" s="198"/>
      <c r="N30" s="197"/>
      <c r="O30" s="198"/>
      <c r="P30" s="197"/>
      <c r="Q30" s="198"/>
      <c r="R30" s="197"/>
      <c r="S30" s="198"/>
      <c r="T30" s="197"/>
      <c r="U30" s="198"/>
      <c r="V30" s="197"/>
      <c r="W30" s="198"/>
      <c r="X30" s="76"/>
    </row>
    <row r="31" spans="1:24" ht="19.5" thickTop="1" x14ac:dyDescent="0.25">
      <c r="A31" s="94"/>
      <c r="B31" s="94"/>
      <c r="C31" s="94"/>
      <c r="D31" s="94"/>
      <c r="E31" s="94"/>
      <c r="F31" s="94"/>
      <c r="G31" s="94"/>
      <c r="H31" s="94"/>
      <c r="I31" s="94"/>
      <c r="J31" s="94"/>
      <c r="K31" s="94"/>
      <c r="L31" s="94"/>
      <c r="M31" s="94"/>
      <c r="N31" s="94"/>
      <c r="O31" s="94"/>
      <c r="P31" s="94"/>
      <c r="Q31" s="94"/>
      <c r="R31" s="94"/>
      <c r="S31" s="94"/>
      <c r="T31" s="94"/>
      <c r="U31" s="94"/>
      <c r="V31" s="94"/>
      <c r="W31" s="94"/>
      <c r="X31" s="76"/>
    </row>
    <row r="32" spans="1:24" ht="15.75" thickBot="1" x14ac:dyDescent="0.3">
      <c r="A32" s="95"/>
      <c r="B32" s="96"/>
      <c r="C32" s="96"/>
      <c r="D32" s="96"/>
      <c r="E32" s="96"/>
      <c r="F32" s="96"/>
      <c r="G32" s="96"/>
      <c r="H32" s="96"/>
      <c r="I32" s="96"/>
      <c r="J32" s="96"/>
      <c r="K32" s="96"/>
      <c r="L32" s="96"/>
      <c r="M32" s="96"/>
      <c r="N32" s="96"/>
      <c r="O32" s="96"/>
      <c r="P32" s="96"/>
      <c r="Q32" s="96"/>
      <c r="R32" s="96"/>
      <c r="S32" s="96"/>
      <c r="T32" s="96"/>
      <c r="U32" s="96"/>
      <c r="V32" s="97"/>
      <c r="W32" s="97"/>
      <c r="X32" s="76"/>
    </row>
    <row r="33" spans="1:24" ht="48.4" customHeight="1" thickBot="1" x14ac:dyDescent="0.3">
      <c r="A33" s="98" t="s">
        <v>114</v>
      </c>
      <c r="B33" s="192" t="s">
        <v>229</v>
      </c>
      <c r="C33" s="193"/>
      <c r="D33" s="192" t="s">
        <v>230</v>
      </c>
      <c r="E33" s="193"/>
      <c r="F33" s="205" t="s">
        <v>231</v>
      </c>
      <c r="G33" s="206"/>
      <c r="H33" s="205" t="s">
        <v>232</v>
      </c>
      <c r="I33" s="206"/>
      <c r="J33" s="205" t="s">
        <v>233</v>
      </c>
      <c r="K33" s="206"/>
      <c r="L33" s="203" t="s">
        <v>234</v>
      </c>
      <c r="M33" s="204"/>
      <c r="N33" s="203" t="s">
        <v>235</v>
      </c>
      <c r="O33" s="204"/>
      <c r="P33" s="203" t="s">
        <v>236</v>
      </c>
      <c r="Q33" s="204"/>
      <c r="R33" s="207" t="s">
        <v>237</v>
      </c>
      <c r="S33" s="208"/>
      <c r="T33" s="207" t="s">
        <v>238</v>
      </c>
      <c r="U33" s="208"/>
      <c r="V33" s="209" t="s">
        <v>239</v>
      </c>
      <c r="W33" s="210"/>
      <c r="X33" s="79"/>
    </row>
    <row r="34" spans="1:24" ht="173.25" customHeight="1" x14ac:dyDescent="0.3">
      <c r="A34" s="99"/>
      <c r="B34" s="199" t="s">
        <v>244</v>
      </c>
      <c r="C34" s="200"/>
      <c r="D34" s="199" t="s">
        <v>245</v>
      </c>
      <c r="E34" s="200"/>
      <c r="F34" s="201" t="s">
        <v>246</v>
      </c>
      <c r="G34" s="202"/>
      <c r="H34" s="201" t="s">
        <v>247</v>
      </c>
      <c r="I34" s="202"/>
      <c r="J34" s="201" t="s">
        <v>248</v>
      </c>
      <c r="K34" s="202"/>
      <c r="L34" s="201" t="s">
        <v>252</v>
      </c>
      <c r="M34" s="202"/>
      <c r="N34" s="201" t="s">
        <v>249</v>
      </c>
      <c r="O34" s="202"/>
      <c r="P34" s="201" t="s">
        <v>250</v>
      </c>
      <c r="Q34" s="202"/>
      <c r="R34" s="201" t="s">
        <v>253</v>
      </c>
      <c r="S34" s="202"/>
      <c r="T34" s="201" t="s">
        <v>251</v>
      </c>
      <c r="U34" s="202"/>
      <c r="V34" s="201" t="s">
        <v>254</v>
      </c>
      <c r="W34" s="202"/>
      <c r="X34" s="76"/>
    </row>
    <row r="35" spans="1:24" ht="25.9" customHeight="1" x14ac:dyDescent="0.3">
      <c r="A35" s="100"/>
      <c r="B35" s="101" t="s">
        <v>115</v>
      </c>
      <c r="C35" s="102" t="s">
        <v>116</v>
      </c>
      <c r="D35" s="101" t="s">
        <v>115</v>
      </c>
      <c r="E35" s="102" t="s">
        <v>116</v>
      </c>
      <c r="F35" s="101" t="s">
        <v>115</v>
      </c>
      <c r="G35" s="102" t="s">
        <v>116</v>
      </c>
      <c r="H35" s="101" t="s">
        <v>115</v>
      </c>
      <c r="I35" s="102" t="s">
        <v>116</v>
      </c>
      <c r="J35" s="101" t="s">
        <v>115</v>
      </c>
      <c r="K35" s="102" t="s">
        <v>116</v>
      </c>
      <c r="L35" s="101" t="s">
        <v>115</v>
      </c>
      <c r="M35" s="102" t="s">
        <v>116</v>
      </c>
      <c r="N35" s="101" t="s">
        <v>115</v>
      </c>
      <c r="O35" s="102" t="s">
        <v>116</v>
      </c>
      <c r="P35" s="101" t="s">
        <v>115</v>
      </c>
      <c r="Q35" s="102" t="s">
        <v>116</v>
      </c>
      <c r="R35" s="101" t="s">
        <v>115</v>
      </c>
      <c r="S35" s="102" t="s">
        <v>116</v>
      </c>
      <c r="T35" s="101" t="s">
        <v>115</v>
      </c>
      <c r="U35" s="102" t="s">
        <v>116</v>
      </c>
      <c r="V35" s="101" t="s">
        <v>115</v>
      </c>
      <c r="W35" s="102" t="s">
        <v>116</v>
      </c>
      <c r="X35" s="76"/>
    </row>
    <row r="36" spans="1:24" ht="39.4" customHeight="1" thickBot="1" x14ac:dyDescent="0.3">
      <c r="A36" s="93" t="s">
        <v>117</v>
      </c>
      <c r="B36" s="174"/>
      <c r="C36" s="174"/>
      <c r="D36" s="86"/>
      <c r="E36" s="86"/>
      <c r="F36" s="86"/>
      <c r="G36" s="86"/>
      <c r="H36" s="145"/>
      <c r="I36" s="145"/>
      <c r="J36" s="145"/>
      <c r="K36" s="145"/>
      <c r="L36" s="145"/>
      <c r="M36" s="145"/>
      <c r="N36" s="145"/>
      <c r="O36" s="86"/>
      <c r="P36" s="86"/>
      <c r="Q36" s="86"/>
      <c r="R36" s="86"/>
      <c r="S36" s="86"/>
      <c r="T36" s="86"/>
      <c r="U36" s="86"/>
      <c r="V36" s="86"/>
      <c r="W36" s="86"/>
      <c r="X36" s="76"/>
    </row>
    <row r="37" spans="1:24" ht="35.450000000000003" customHeight="1" thickTop="1" thickBot="1" x14ac:dyDescent="0.45">
      <c r="A37" s="173" t="s">
        <v>242</v>
      </c>
      <c r="B37" s="211">
        <f>SUM(B36:C36)</f>
        <v>0</v>
      </c>
      <c r="C37" s="212"/>
      <c r="D37" s="211">
        <f t="shared" ref="D37" si="0">SUM(D36+E36)</f>
        <v>0</v>
      </c>
      <c r="E37" s="212"/>
      <c r="F37" s="211">
        <f t="shared" ref="F37" si="1">SUM(F36+G36)</f>
        <v>0</v>
      </c>
      <c r="G37" s="212"/>
      <c r="H37" s="211">
        <f t="shared" ref="H37" si="2">SUM(H36+I36)</f>
        <v>0</v>
      </c>
      <c r="I37" s="212"/>
      <c r="J37" s="211">
        <f t="shared" ref="J37" si="3">SUM(J36+K36)</f>
        <v>0</v>
      </c>
      <c r="K37" s="212"/>
      <c r="L37" s="211">
        <f t="shared" ref="L37" si="4">SUM(L36+M36)</f>
        <v>0</v>
      </c>
      <c r="M37" s="212"/>
      <c r="N37" s="211">
        <f t="shared" ref="N37" si="5">SUM(N36+O36)</f>
        <v>0</v>
      </c>
      <c r="O37" s="212"/>
      <c r="P37" s="211">
        <f t="shared" ref="P37" si="6">SUM(P36+Q36)</f>
        <v>0</v>
      </c>
      <c r="Q37" s="212"/>
      <c r="R37" s="211">
        <f t="shared" ref="R37" si="7">SUM(R36+S36)</f>
        <v>0</v>
      </c>
      <c r="S37" s="212"/>
      <c r="T37" s="211">
        <f t="shared" ref="T37" si="8">SUM(T36+U36)</f>
        <v>0</v>
      </c>
      <c r="U37" s="212"/>
      <c r="V37" s="211">
        <f t="shared" ref="V37" si="9">SUM(V36+W36)</f>
        <v>0</v>
      </c>
      <c r="W37" s="212"/>
      <c r="X37" s="76"/>
    </row>
    <row r="38" spans="1:24" ht="16.5" thickTop="1" x14ac:dyDescent="0.25">
      <c r="A38" s="87" t="s">
        <v>118</v>
      </c>
      <c r="B38" s="87"/>
      <c r="C38" s="87"/>
      <c r="D38" s="87"/>
      <c r="E38" s="87"/>
      <c r="F38" s="87"/>
      <c r="G38" s="87"/>
      <c r="H38" s="87"/>
      <c r="I38" s="87"/>
      <c r="J38" s="87"/>
      <c r="K38" s="87"/>
      <c r="L38" s="87"/>
      <c r="M38" s="87"/>
      <c r="N38" s="87"/>
      <c r="O38" s="87"/>
      <c r="P38" s="87"/>
      <c r="Q38" s="87"/>
      <c r="R38" s="87"/>
      <c r="S38" s="87"/>
      <c r="T38" s="87"/>
      <c r="U38" s="87"/>
      <c r="V38" s="87"/>
      <c r="W38" s="87"/>
      <c r="X38" s="76"/>
    </row>
    <row r="39" spans="1:24" ht="19.149999999999999" customHeight="1" x14ac:dyDescent="0.25">
      <c r="A39" s="88" t="s">
        <v>119</v>
      </c>
      <c r="B39" s="87"/>
      <c r="C39" s="87"/>
      <c r="D39" s="87"/>
      <c r="E39" s="87"/>
      <c r="F39" s="87"/>
      <c r="G39" s="87"/>
      <c r="H39" s="87"/>
      <c r="I39" s="87"/>
      <c r="J39" s="87"/>
      <c r="K39" s="87"/>
      <c r="L39" s="87"/>
      <c r="M39" s="87"/>
      <c r="N39" s="87"/>
      <c r="O39" s="87"/>
      <c r="P39" s="87"/>
      <c r="Q39" s="87"/>
      <c r="R39" s="87"/>
      <c r="S39" s="87"/>
      <c r="T39" s="87"/>
      <c r="U39" s="87"/>
      <c r="V39" s="87"/>
      <c r="W39" s="87"/>
      <c r="X39" s="76"/>
    </row>
    <row r="40" spans="1:24" ht="19.899999999999999" customHeight="1" x14ac:dyDescent="0.25">
      <c r="A40" s="89" t="s">
        <v>120</v>
      </c>
      <c r="B40" s="87"/>
      <c r="C40" s="87"/>
      <c r="D40" s="87"/>
      <c r="E40" s="87"/>
      <c r="F40" s="87"/>
      <c r="G40" s="87"/>
      <c r="H40" s="87"/>
      <c r="I40" s="87"/>
      <c r="J40" s="87"/>
      <c r="K40" s="87"/>
      <c r="L40" s="87"/>
      <c r="M40" s="87"/>
      <c r="N40" s="87"/>
      <c r="O40" s="87"/>
      <c r="P40" s="87"/>
      <c r="Q40" s="87"/>
      <c r="R40" s="87"/>
      <c r="S40" s="87"/>
      <c r="T40" s="87"/>
      <c r="U40" s="87"/>
      <c r="V40" s="87"/>
      <c r="W40" s="87"/>
      <c r="X40" s="76"/>
    </row>
    <row r="41" spans="1:24" ht="18.75" x14ac:dyDescent="0.3">
      <c r="A41" s="90" t="s">
        <v>121</v>
      </c>
      <c r="B41" s="91"/>
      <c r="C41" s="91"/>
      <c r="D41" s="91"/>
      <c r="E41" s="91"/>
      <c r="F41" s="91"/>
      <c r="G41" s="91"/>
      <c r="H41" s="91"/>
      <c r="I41" s="91"/>
      <c r="J41" s="91"/>
      <c r="K41" s="91"/>
      <c r="L41" s="91"/>
      <c r="M41" s="91"/>
      <c r="N41" s="91"/>
      <c r="O41" s="91"/>
      <c r="P41" s="91"/>
      <c r="Q41" s="91"/>
      <c r="R41" s="91"/>
      <c r="S41" s="91"/>
      <c r="T41" s="91"/>
      <c r="U41" s="91"/>
      <c r="V41" s="91"/>
      <c r="W41" s="91"/>
      <c r="X41" s="76"/>
    </row>
    <row r="42" spans="1:24" ht="20.45" customHeight="1" x14ac:dyDescent="0.25">
      <c r="A42" s="92" t="s">
        <v>122</v>
      </c>
      <c r="B42" s="76"/>
      <c r="C42" s="76"/>
      <c r="D42" s="76"/>
      <c r="E42" s="76"/>
      <c r="F42" s="76"/>
      <c r="G42" s="76"/>
      <c r="H42" s="76"/>
      <c r="I42" s="76"/>
      <c r="J42" s="76"/>
      <c r="K42" s="76"/>
      <c r="L42" s="76"/>
      <c r="M42" s="76"/>
      <c r="N42" s="76"/>
      <c r="O42" s="76"/>
      <c r="P42" s="76"/>
      <c r="Q42" s="76"/>
      <c r="R42" s="76"/>
      <c r="S42" s="76"/>
      <c r="T42" s="76"/>
      <c r="U42" s="76"/>
      <c r="V42" s="76"/>
      <c r="W42" s="76"/>
      <c r="X42" s="76"/>
    </row>
    <row r="43" spans="1:24" x14ac:dyDescent="0.25">
      <c r="A43" s="76"/>
      <c r="B43" s="76"/>
      <c r="C43" s="76"/>
      <c r="D43" s="76"/>
      <c r="E43" s="76"/>
      <c r="F43" s="76"/>
      <c r="G43" s="76"/>
      <c r="H43" s="76"/>
      <c r="I43" s="76"/>
      <c r="J43" s="76"/>
      <c r="K43" s="76"/>
      <c r="L43" s="76"/>
      <c r="M43" s="76"/>
      <c r="N43" s="76"/>
      <c r="O43" s="76"/>
      <c r="P43" s="76"/>
      <c r="Q43" s="76"/>
      <c r="R43" s="76"/>
      <c r="S43" s="76"/>
      <c r="T43" s="76"/>
      <c r="U43" s="76"/>
      <c r="V43" s="76"/>
      <c r="W43" s="76"/>
      <c r="X43" s="76"/>
    </row>
    <row r="44" spans="1:24" x14ac:dyDescent="0.25">
      <c r="A44" s="76"/>
      <c r="B44" s="76"/>
      <c r="C44" s="76"/>
      <c r="D44" s="76"/>
      <c r="E44" s="76"/>
      <c r="F44" s="76"/>
      <c r="G44" s="76"/>
      <c r="H44" s="76"/>
      <c r="I44" s="76"/>
      <c r="J44" s="76"/>
      <c r="K44" s="76"/>
      <c r="L44" s="76"/>
      <c r="M44" s="76"/>
      <c r="N44" s="76"/>
      <c r="O44" s="76"/>
      <c r="P44" s="76"/>
      <c r="Q44" s="76"/>
      <c r="R44" s="76"/>
      <c r="S44" s="76"/>
      <c r="T44" s="76"/>
      <c r="U44" s="76"/>
      <c r="V44" s="76"/>
      <c r="W44" s="76"/>
      <c r="X44" s="76"/>
    </row>
    <row r="45" spans="1:24" x14ac:dyDescent="0.25">
      <c r="A45" s="76"/>
      <c r="B45" s="76"/>
      <c r="C45" s="76"/>
      <c r="D45" s="76"/>
      <c r="E45" s="76"/>
      <c r="F45" s="76"/>
      <c r="G45" s="76"/>
      <c r="H45" s="76"/>
      <c r="I45" s="76"/>
      <c r="J45" s="76"/>
      <c r="K45" s="76"/>
      <c r="L45" s="76"/>
      <c r="M45" s="76"/>
      <c r="N45" s="76"/>
      <c r="O45" s="76"/>
      <c r="P45" s="76"/>
      <c r="Q45" s="76"/>
      <c r="R45" s="76"/>
      <c r="S45" s="76"/>
      <c r="T45" s="76"/>
      <c r="U45" s="76"/>
      <c r="V45" s="76"/>
      <c r="W45" s="76"/>
      <c r="X45" s="76"/>
    </row>
    <row r="46" spans="1:24" x14ac:dyDescent="0.25">
      <c r="A46" s="76"/>
      <c r="B46" s="76"/>
      <c r="C46" s="76"/>
      <c r="D46" s="76"/>
      <c r="E46" s="76"/>
      <c r="F46" s="76"/>
      <c r="G46" s="76"/>
      <c r="H46" s="76"/>
      <c r="I46" s="76"/>
      <c r="J46" s="76"/>
      <c r="K46" s="76"/>
      <c r="L46" s="76"/>
      <c r="M46" s="76"/>
      <c r="N46" s="76"/>
      <c r="O46" s="76"/>
      <c r="P46" s="76"/>
      <c r="Q46" s="76"/>
      <c r="R46" s="76"/>
      <c r="S46" s="76"/>
      <c r="T46" s="76"/>
      <c r="U46" s="76"/>
      <c r="V46" s="76"/>
      <c r="W46" s="76"/>
      <c r="X46" s="76"/>
    </row>
  </sheetData>
  <sheetProtection algorithmName="SHA-512" hashValue="5wyPiYS0+a/Jzac958oy1LyqL9xcekKUsIAvSYG5SqC7IPtlPr4f+6Sk60SphzMSuXcSyJuXKHIv4u3Yo5bNcA==" saltValue="ZxeBXPeC+xuH3wIQcQFOFA==" spinCount="100000" sheet="1" objects="1" scenarios="1"/>
  <mergeCells count="46">
    <mergeCell ref="V37:W37"/>
    <mergeCell ref="L37:M37"/>
    <mergeCell ref="N37:O37"/>
    <mergeCell ref="P37:Q37"/>
    <mergeCell ref="R37:S37"/>
    <mergeCell ref="T37:U37"/>
    <mergeCell ref="B37:C37"/>
    <mergeCell ref="D37:E37"/>
    <mergeCell ref="F37:G37"/>
    <mergeCell ref="H37:I37"/>
    <mergeCell ref="J37:K37"/>
    <mergeCell ref="T34:U34"/>
    <mergeCell ref="V34:W34"/>
    <mergeCell ref="L33:M33"/>
    <mergeCell ref="L34:M34"/>
    <mergeCell ref="F34:G34"/>
    <mergeCell ref="F33:G33"/>
    <mergeCell ref="R33:S33"/>
    <mergeCell ref="R34:S34"/>
    <mergeCell ref="P34:Q34"/>
    <mergeCell ref="H33:I33"/>
    <mergeCell ref="J33:K33"/>
    <mergeCell ref="N33:O33"/>
    <mergeCell ref="P33:Q33"/>
    <mergeCell ref="T33:U33"/>
    <mergeCell ref="V33:W33"/>
    <mergeCell ref="B34:C34"/>
    <mergeCell ref="D34:E34"/>
    <mergeCell ref="H34:I34"/>
    <mergeCell ref="J34:K34"/>
    <mergeCell ref="N34:O34"/>
    <mergeCell ref="B33:C33"/>
    <mergeCell ref="D33:E33"/>
    <mergeCell ref="B27:W27"/>
    <mergeCell ref="B28:W28"/>
    <mergeCell ref="B30:C30"/>
    <mergeCell ref="D30:E30"/>
    <mergeCell ref="H30:I30"/>
    <mergeCell ref="J30:K30"/>
    <mergeCell ref="L30:M30"/>
    <mergeCell ref="N30:O30"/>
    <mergeCell ref="P30:Q30"/>
    <mergeCell ref="T30:U30"/>
    <mergeCell ref="F30:G30"/>
    <mergeCell ref="R30:S30"/>
    <mergeCell ref="V30:W30"/>
  </mergeCells>
  <phoneticPr fontId="7" type="noConversion"/>
  <pageMargins left="0.7" right="0.7" top="0.75" bottom="0.75" header="0.3" footer="0.3"/>
  <pageSetup paperSize="17" scale="62" orientation="landscape" verticalDpi="0" r:id="rId1"/>
  <colBreaks count="1" manualBreakCount="1">
    <brk id="13"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5:L33"/>
  <sheetViews>
    <sheetView showZeros="0" zoomScaleNormal="100" workbookViewId="0">
      <selection activeCell="C20" sqref="C20"/>
    </sheetView>
  </sheetViews>
  <sheetFormatPr defaultColWidth="9" defaultRowHeight="15" x14ac:dyDescent="0.25"/>
  <cols>
    <col min="2" max="2" width="29.28515625" customWidth="1"/>
    <col min="3" max="3" width="20.7109375" customWidth="1"/>
    <col min="4" max="4" width="22.140625" customWidth="1"/>
  </cols>
  <sheetData>
    <row r="5" spans="2:12" ht="11.65" customHeight="1" x14ac:dyDescent="0.25"/>
    <row r="6" spans="2:12" ht="28.5" customHeight="1" x14ac:dyDescent="0.25">
      <c r="B6" s="213" t="s">
        <v>222</v>
      </c>
      <c r="C6" s="213"/>
      <c r="D6" s="213"/>
      <c r="E6" s="213"/>
      <c r="F6" s="213"/>
      <c r="G6" s="213"/>
      <c r="H6" s="213"/>
      <c r="I6" s="213"/>
      <c r="J6" s="213"/>
    </row>
    <row r="8" spans="2:12" ht="24.75" x14ac:dyDescent="0.4">
      <c r="B8" s="116" t="s">
        <v>92</v>
      </c>
      <c r="C8" s="115"/>
    </row>
    <row r="9" spans="2:12" ht="21" x14ac:dyDescent="0.35">
      <c r="B9" s="1" t="s">
        <v>93</v>
      </c>
      <c r="C9" s="1"/>
    </row>
    <row r="10" spans="2:12" ht="21.75" thickBot="1" x14ac:dyDescent="0.4">
      <c r="B10" s="1" t="s">
        <v>94</v>
      </c>
      <c r="C10" s="1"/>
    </row>
    <row r="11" spans="2:12" ht="21.75" thickBot="1" x14ac:dyDescent="0.4">
      <c r="B11" s="1" t="s">
        <v>95</v>
      </c>
      <c r="C11" s="140">
        <f>'NEW SERVICE APPLICATION'!$J$151</f>
        <v>0</v>
      </c>
      <c r="D11" s="150"/>
      <c r="E11" s="150"/>
      <c r="F11" s="150"/>
      <c r="G11" s="150"/>
      <c r="H11" s="150"/>
      <c r="I11" s="150"/>
      <c r="J11" s="150"/>
      <c r="K11" s="151"/>
    </row>
    <row r="12" spans="2:12" ht="21.75" thickBot="1" x14ac:dyDescent="0.4">
      <c r="B12" s="1" t="s">
        <v>96</v>
      </c>
      <c r="C12" s="140">
        <f>'DEMAND WORKSHEET'!$C$2</f>
        <v>0</v>
      </c>
      <c r="D12" s="150"/>
      <c r="E12" s="150"/>
      <c r="F12" s="150"/>
      <c r="G12" s="150"/>
      <c r="H12" s="150"/>
      <c r="I12" s="150"/>
      <c r="J12" s="150"/>
      <c r="K12" s="151"/>
    </row>
    <row r="13" spans="2:12" ht="21.75" thickBot="1" x14ac:dyDescent="0.4">
      <c r="B13" s="1" t="s">
        <v>73</v>
      </c>
      <c r="C13" s="140">
        <f>'DEMAND WORKSHEET'!$C$3</f>
        <v>0</v>
      </c>
      <c r="D13" s="150"/>
      <c r="E13" s="150"/>
      <c r="F13" s="150"/>
      <c r="G13" s="150"/>
      <c r="H13" s="150"/>
      <c r="I13" s="150"/>
      <c r="J13" s="150"/>
      <c r="K13" s="151"/>
    </row>
    <row r="14" spans="2:12" ht="21.75" thickBot="1" x14ac:dyDescent="0.4">
      <c r="B14" s="1" t="s">
        <v>97</v>
      </c>
      <c r="C14" s="144">
        <f>'DEMAND WORKSHEET'!$C$4</f>
        <v>0</v>
      </c>
    </row>
    <row r="15" spans="2:12" ht="21.75" thickBot="1" x14ac:dyDescent="0.4">
      <c r="B15" s="1" t="s">
        <v>74</v>
      </c>
      <c r="C15" s="140">
        <f>'DEMAND WORKSHEET'!$C$5</f>
        <v>0</v>
      </c>
      <c r="D15" s="150"/>
      <c r="E15" s="150"/>
      <c r="F15" s="150"/>
      <c r="G15" s="150"/>
      <c r="H15" s="150"/>
      <c r="I15" s="150"/>
      <c r="J15" s="150"/>
      <c r="K15" s="151"/>
    </row>
    <row r="16" spans="2:12" ht="6.75" customHeight="1" x14ac:dyDescent="0.25">
      <c r="B16" s="126"/>
      <c r="C16" s="126"/>
      <c r="D16" s="126"/>
      <c r="E16" s="126"/>
      <c r="F16" s="126"/>
      <c r="G16" s="126"/>
      <c r="H16" s="126"/>
      <c r="I16" s="126"/>
      <c r="J16" s="126"/>
      <c r="K16" s="126"/>
      <c r="L16" s="126"/>
    </row>
    <row r="17" spans="2:12" ht="15.75" thickBot="1" x14ac:dyDescent="0.3"/>
    <row r="18" spans="2:12" ht="19.5" thickBot="1" x14ac:dyDescent="0.3">
      <c r="C18" s="152" t="s">
        <v>217</v>
      </c>
      <c r="D18" s="152" t="s">
        <v>218</v>
      </c>
    </row>
    <row r="19" spans="2:12" ht="19.5" thickBot="1" x14ac:dyDescent="0.3">
      <c r="C19" s="153"/>
      <c r="D19" s="153"/>
    </row>
    <row r="20" spans="2:12" ht="16.5" thickBot="1" x14ac:dyDescent="0.3">
      <c r="B20" s="87" t="s">
        <v>219</v>
      </c>
      <c r="C20" s="154">
        <f>'NEW SERVICE BID SHEET'!C36+'NEW SERVICE BID SHEET'!E36+'NEW SERVICE BID SHEET'!G36+'NEW SERVICE BID SHEET'!I36+'NEW SERVICE BID SHEET'!K36+'NEW SERVICE BID SHEET'!M36+'NEW SERVICE BID SHEET'!O36+'NEW SERVICE BID SHEET'!Q36+'NEW SERVICE BID SHEET'!S36+'NEW SERVICE BID SHEET'!U36+'NEW SERVICE BID SHEET'!W36</f>
        <v>0</v>
      </c>
      <c r="D20" s="155">
        <f>'NEW SERVICE BID SHEET'!B36+'NEW SERVICE BID SHEET'!D36+'NEW SERVICE BID SHEET'!F36+'NEW SERVICE BID SHEET'!H36+'NEW SERVICE BID SHEET'!J36+'NEW SERVICE BID SHEET'!L36+'NEW SERVICE BID SHEET'!N36+'NEW SERVICE BID SHEET'!P36+'NEW SERVICE BID SHEET'!R36+'NEW SERVICE BID SHEET'!T36+'NEW SERVICE BID SHEET'!V36</f>
        <v>0</v>
      </c>
    </row>
    <row r="21" spans="2:12" ht="10.15" customHeight="1" thickBot="1" x14ac:dyDescent="0.3">
      <c r="B21" s="76"/>
    </row>
    <row r="22" spans="2:12" ht="16.5" thickBot="1" x14ac:dyDescent="0.3">
      <c r="B22" s="87" t="s">
        <v>220</v>
      </c>
      <c r="C22" s="147"/>
      <c r="D22" s="146"/>
      <c r="F22" s="87" t="s">
        <v>224</v>
      </c>
    </row>
    <row r="23" spans="2:12" ht="10.15" customHeight="1" thickBot="1" x14ac:dyDescent="0.3">
      <c r="B23" s="87"/>
    </row>
    <row r="24" spans="2:12" ht="16.5" thickBot="1" x14ac:dyDescent="0.3">
      <c r="B24" s="87" t="s">
        <v>221</v>
      </c>
      <c r="C24" s="147"/>
      <c r="D24" s="154">
        <f>SUM(C20,D20,D22)*0.05</f>
        <v>0</v>
      </c>
    </row>
    <row r="26" spans="2:12" ht="4.9000000000000004" customHeight="1" x14ac:dyDescent="0.25">
      <c r="B26" s="126"/>
      <c r="C26" s="126"/>
      <c r="D26" s="126"/>
      <c r="E26" s="126"/>
      <c r="F26" s="126"/>
      <c r="G26" s="126"/>
      <c r="H26" s="126"/>
      <c r="I26" s="126"/>
      <c r="J26" s="126"/>
      <c r="K26" s="126"/>
      <c r="L26" s="126"/>
    </row>
    <row r="27" spans="2:12" ht="15.75" thickBot="1" x14ac:dyDescent="0.3"/>
    <row r="28" spans="2:12" ht="46.5" thickTop="1" thickBot="1" x14ac:dyDescent="0.3">
      <c r="B28" s="148" t="s">
        <v>223</v>
      </c>
      <c r="D28" s="156">
        <f>SUM(D20,C20,D22,D24)</f>
        <v>0</v>
      </c>
    </row>
    <row r="29" spans="2:12" ht="15.75" thickTop="1" x14ac:dyDescent="0.25"/>
    <row r="33" spans="4:4" x14ac:dyDescent="0.25">
      <c r="D33" s="149"/>
    </row>
  </sheetData>
  <sheetProtection algorithmName="SHA-512" hashValue="teybEUYxgMfrzvGFg5+XIUPVQHCM5uw30aX+oBfmo6S+OQG9iGFz5E41waXF7IEp5NPM6qBcmGoV8mWsO4SzUw==" saltValue="DmmmSHDaseq+mLXq6xGfsQ==" spinCount="100000" sheet="1" objects="1" scenarios="1"/>
  <mergeCells count="1">
    <mergeCell ref="B6:J6"/>
  </mergeCells>
  <pageMargins left="0.7" right="0.7" top="0.75" bottom="0.75" header="0.3" footer="0.3"/>
  <pageSetup scale="55" orientation="portrait" verticalDpi="0" r:id="rId1"/>
  <ignoredErrors>
    <ignoredError sqref="D20"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O42"/>
  <sheetViews>
    <sheetView workbookViewId="0">
      <selection activeCell="G35" sqref="G35"/>
    </sheetView>
  </sheetViews>
  <sheetFormatPr defaultColWidth="8.85546875" defaultRowHeight="15" x14ac:dyDescent="0.25"/>
  <cols>
    <col min="2" max="2" width="15.28515625" customWidth="1"/>
    <col min="3" max="3" width="20.28515625" customWidth="1"/>
    <col min="4" max="4" width="24.140625" customWidth="1"/>
    <col min="5" max="5" width="23.42578125" customWidth="1"/>
    <col min="6" max="6" width="19.7109375" customWidth="1"/>
    <col min="7" max="7" width="18.85546875" customWidth="1"/>
    <col min="8" max="8" width="22.28515625" customWidth="1"/>
    <col min="9" max="9" width="23.28515625" customWidth="1"/>
    <col min="10" max="11" width="20.28515625" customWidth="1"/>
    <col min="12" max="12" width="19.28515625" customWidth="1"/>
  </cols>
  <sheetData>
    <row r="1" spans="2:15" ht="21" x14ac:dyDescent="0.35">
      <c r="B1" s="1" t="s">
        <v>24</v>
      </c>
      <c r="C1" s="1"/>
      <c r="D1" s="1"/>
    </row>
    <row r="2" spans="2:15" ht="21" x14ac:dyDescent="0.35">
      <c r="B2" s="1" t="s">
        <v>25</v>
      </c>
      <c r="C2" s="1"/>
      <c r="D2" s="1"/>
    </row>
    <row r="3" spans="2:15" ht="15.75" thickBot="1" x14ac:dyDescent="0.3"/>
    <row r="4" spans="2:15" x14ac:dyDescent="0.25">
      <c r="B4" s="219" t="s">
        <v>27</v>
      </c>
      <c r="C4" s="214" t="s">
        <v>28</v>
      </c>
      <c r="D4" s="215"/>
      <c r="E4" s="222" t="s">
        <v>29</v>
      </c>
      <c r="F4" s="222"/>
      <c r="G4" s="214" t="s">
        <v>30</v>
      </c>
      <c r="H4" s="215"/>
      <c r="I4" s="222" t="s">
        <v>31</v>
      </c>
      <c r="J4" s="222"/>
      <c r="K4" s="214" t="s">
        <v>32</v>
      </c>
      <c r="L4" s="215"/>
    </row>
    <row r="5" spans="2:15" x14ac:dyDescent="0.25">
      <c r="B5" s="220"/>
      <c r="C5" s="216" t="s">
        <v>33</v>
      </c>
      <c r="D5" s="217"/>
      <c r="E5" s="218" t="s">
        <v>34</v>
      </c>
      <c r="F5" s="218"/>
      <c r="G5" s="216" t="s">
        <v>35</v>
      </c>
      <c r="H5" s="217"/>
      <c r="I5" s="218" t="s">
        <v>36</v>
      </c>
      <c r="J5" s="218"/>
      <c r="K5" s="216" t="s">
        <v>36</v>
      </c>
      <c r="L5" s="217"/>
    </row>
    <row r="6" spans="2:15" x14ac:dyDescent="0.25">
      <c r="B6" s="220"/>
      <c r="C6" s="223" t="s">
        <v>37</v>
      </c>
      <c r="D6" s="226" t="s">
        <v>38</v>
      </c>
      <c r="E6" s="229" t="s">
        <v>37</v>
      </c>
      <c r="F6" s="232" t="s">
        <v>38</v>
      </c>
      <c r="G6" s="223" t="s">
        <v>37</v>
      </c>
      <c r="H6" s="226" t="s">
        <v>38</v>
      </c>
      <c r="I6" s="229" t="s">
        <v>37</v>
      </c>
      <c r="J6" s="232" t="s">
        <v>38</v>
      </c>
      <c r="K6" s="223" t="s">
        <v>37</v>
      </c>
      <c r="L6" s="226" t="s">
        <v>38</v>
      </c>
      <c r="O6" t="s">
        <v>64</v>
      </c>
    </row>
    <row r="7" spans="2:15" x14ac:dyDescent="0.25">
      <c r="B7" s="220"/>
      <c r="C7" s="224"/>
      <c r="D7" s="227"/>
      <c r="E7" s="230"/>
      <c r="F7" s="233"/>
      <c r="G7" s="224"/>
      <c r="H7" s="227"/>
      <c r="I7" s="230"/>
      <c r="J7" s="233"/>
      <c r="K7" s="224"/>
      <c r="L7" s="227"/>
    </row>
    <row r="8" spans="2:15" x14ac:dyDescent="0.25">
      <c r="B8" s="220"/>
      <c r="C8" s="224"/>
      <c r="D8" s="227"/>
      <c r="E8" s="230"/>
      <c r="F8" s="233"/>
      <c r="G8" s="224"/>
      <c r="H8" s="227"/>
      <c r="I8" s="230"/>
      <c r="J8" s="233"/>
      <c r="K8" s="224"/>
      <c r="L8" s="227"/>
    </row>
    <row r="9" spans="2:15" ht="15.75" thickBot="1" x14ac:dyDescent="0.3">
      <c r="B9" s="221"/>
      <c r="C9" s="225"/>
      <c r="D9" s="228"/>
      <c r="E9" s="231"/>
      <c r="F9" s="234"/>
      <c r="G9" s="225"/>
      <c r="H9" s="228"/>
      <c r="I9" s="231"/>
      <c r="J9" s="234"/>
      <c r="K9" s="225"/>
      <c r="L9" s="228"/>
    </row>
    <row r="10" spans="2:15" x14ac:dyDescent="0.25">
      <c r="B10" s="2">
        <v>1</v>
      </c>
      <c r="C10" s="3">
        <v>0</v>
      </c>
      <c r="D10" s="4">
        <f t="shared" ref="D10:D21" si="0">C10+$D$38</f>
        <v>40</v>
      </c>
      <c r="E10" s="5">
        <v>0</v>
      </c>
      <c r="F10" s="6">
        <f t="shared" ref="F10:F22" si="1">E10+$D$38</f>
        <v>40</v>
      </c>
      <c r="G10" s="3">
        <v>0</v>
      </c>
      <c r="H10" s="4">
        <f t="shared" ref="H10:H24" si="2">G10+$D$38</f>
        <v>40</v>
      </c>
      <c r="I10" s="7">
        <v>0</v>
      </c>
      <c r="J10" s="6">
        <f t="shared" ref="J10:J29" si="3">I10+$D$38</f>
        <v>40</v>
      </c>
      <c r="K10" s="8">
        <v>0</v>
      </c>
      <c r="L10" s="4">
        <f t="shared" ref="L10:L35" si="4">K10+$D$38</f>
        <v>40</v>
      </c>
    </row>
    <row r="11" spans="2:15" x14ac:dyDescent="0.25">
      <c r="B11" s="9">
        <f t="shared" ref="B11:B19" si="5">B10+1</f>
        <v>2</v>
      </c>
      <c r="C11" s="10">
        <v>0</v>
      </c>
      <c r="D11" s="11">
        <f t="shared" si="0"/>
        <v>40</v>
      </c>
      <c r="E11" s="12">
        <v>0</v>
      </c>
      <c r="F11" s="13">
        <f t="shared" si="1"/>
        <v>40</v>
      </c>
      <c r="G11" s="10">
        <v>0</v>
      </c>
      <c r="H11" s="11">
        <f t="shared" si="2"/>
        <v>40</v>
      </c>
      <c r="I11" s="12">
        <v>0</v>
      </c>
      <c r="J11" s="13">
        <f t="shared" si="3"/>
        <v>40</v>
      </c>
      <c r="K11" s="10">
        <v>0</v>
      </c>
      <c r="L11" s="11">
        <f t="shared" si="4"/>
        <v>40</v>
      </c>
    </row>
    <row r="12" spans="2:15" x14ac:dyDescent="0.25">
      <c r="B12" s="14">
        <f t="shared" si="5"/>
        <v>3</v>
      </c>
      <c r="C12" s="8">
        <v>0.1</v>
      </c>
      <c r="D12" s="15">
        <f t="shared" si="0"/>
        <v>40.1</v>
      </c>
      <c r="E12" s="7">
        <v>0.1</v>
      </c>
      <c r="F12" s="16">
        <f t="shared" si="1"/>
        <v>40.1</v>
      </c>
      <c r="G12" s="8">
        <v>0</v>
      </c>
      <c r="H12" s="15">
        <f t="shared" si="2"/>
        <v>40</v>
      </c>
      <c r="I12" s="7">
        <v>0</v>
      </c>
      <c r="J12" s="16">
        <f t="shared" si="3"/>
        <v>40</v>
      </c>
      <c r="K12" s="8">
        <v>0</v>
      </c>
      <c r="L12" s="15">
        <f t="shared" si="4"/>
        <v>40</v>
      </c>
    </row>
    <row r="13" spans="2:15" x14ac:dyDescent="0.25">
      <c r="B13" s="9">
        <f t="shared" si="5"/>
        <v>4</v>
      </c>
      <c r="C13" s="10">
        <v>0.2</v>
      </c>
      <c r="D13" s="11">
        <f t="shared" si="0"/>
        <v>40.200000000000003</v>
      </c>
      <c r="E13" s="12">
        <v>0.2</v>
      </c>
      <c r="F13" s="13">
        <f t="shared" si="1"/>
        <v>40.200000000000003</v>
      </c>
      <c r="G13" s="10">
        <v>0</v>
      </c>
      <c r="H13" s="11">
        <f t="shared" si="2"/>
        <v>40</v>
      </c>
      <c r="I13" s="12">
        <v>0</v>
      </c>
      <c r="J13" s="13">
        <f t="shared" si="3"/>
        <v>40</v>
      </c>
      <c r="K13" s="10">
        <v>0</v>
      </c>
      <c r="L13" s="11">
        <f t="shared" si="4"/>
        <v>40</v>
      </c>
    </row>
    <row r="14" spans="2:15" x14ac:dyDescent="0.25">
      <c r="B14" s="14">
        <f t="shared" si="5"/>
        <v>5</v>
      </c>
      <c r="C14" s="8">
        <v>0.4</v>
      </c>
      <c r="D14" s="15">
        <f t="shared" si="0"/>
        <v>40.4</v>
      </c>
      <c r="E14" s="7">
        <v>0.4</v>
      </c>
      <c r="F14" s="16">
        <f t="shared" si="1"/>
        <v>40.4</v>
      </c>
      <c r="G14" s="8">
        <v>0</v>
      </c>
      <c r="H14" s="15">
        <f t="shared" si="2"/>
        <v>40</v>
      </c>
      <c r="I14" s="7">
        <v>0</v>
      </c>
      <c r="J14" s="16">
        <f t="shared" si="3"/>
        <v>40</v>
      </c>
      <c r="K14" s="8">
        <v>0</v>
      </c>
      <c r="L14" s="15">
        <f t="shared" si="4"/>
        <v>40</v>
      </c>
    </row>
    <row r="15" spans="2:15" x14ac:dyDescent="0.25">
      <c r="B15" s="9">
        <f t="shared" si="5"/>
        <v>6</v>
      </c>
      <c r="C15" s="10">
        <v>0.5</v>
      </c>
      <c r="D15" s="11">
        <f t="shared" si="0"/>
        <v>40.5</v>
      </c>
      <c r="E15" s="12">
        <v>0.5</v>
      </c>
      <c r="F15" s="13">
        <f t="shared" si="1"/>
        <v>40.5</v>
      </c>
      <c r="G15" s="10">
        <v>0.1</v>
      </c>
      <c r="H15" s="11">
        <f t="shared" si="2"/>
        <v>40.1</v>
      </c>
      <c r="I15" s="12">
        <v>0</v>
      </c>
      <c r="J15" s="13">
        <f t="shared" si="3"/>
        <v>40</v>
      </c>
      <c r="K15" s="10">
        <v>0</v>
      </c>
      <c r="L15" s="11">
        <f t="shared" si="4"/>
        <v>40</v>
      </c>
    </row>
    <row r="16" spans="2:15" x14ac:dyDescent="0.25">
      <c r="B16" s="14">
        <f t="shared" si="5"/>
        <v>7</v>
      </c>
      <c r="C16" s="8">
        <v>0.8</v>
      </c>
      <c r="D16" s="15">
        <f t="shared" si="0"/>
        <v>40.799999999999997</v>
      </c>
      <c r="E16" s="7">
        <v>0.6</v>
      </c>
      <c r="F16" s="16">
        <f t="shared" si="1"/>
        <v>40.6</v>
      </c>
      <c r="G16" s="8">
        <v>0.2</v>
      </c>
      <c r="H16" s="15">
        <f t="shared" si="2"/>
        <v>40.200000000000003</v>
      </c>
      <c r="I16" s="7">
        <v>0</v>
      </c>
      <c r="J16" s="16">
        <f t="shared" si="3"/>
        <v>40</v>
      </c>
      <c r="K16" s="8">
        <v>0</v>
      </c>
      <c r="L16" s="15">
        <f t="shared" si="4"/>
        <v>40</v>
      </c>
    </row>
    <row r="17" spans="2:12" x14ac:dyDescent="0.25">
      <c r="B17" s="9">
        <f t="shared" si="5"/>
        <v>8</v>
      </c>
      <c r="C17" s="10">
        <v>1</v>
      </c>
      <c r="D17" s="11">
        <f t="shared" si="0"/>
        <v>41</v>
      </c>
      <c r="E17" s="12">
        <v>0.7</v>
      </c>
      <c r="F17" s="13">
        <f t="shared" si="1"/>
        <v>40.700000000000003</v>
      </c>
      <c r="G17" s="10">
        <v>0.2</v>
      </c>
      <c r="H17" s="11">
        <f t="shared" si="2"/>
        <v>40.200000000000003</v>
      </c>
      <c r="I17" s="12">
        <v>0</v>
      </c>
      <c r="J17" s="13">
        <f t="shared" si="3"/>
        <v>40</v>
      </c>
      <c r="K17" s="10">
        <v>0</v>
      </c>
      <c r="L17" s="11">
        <f t="shared" si="4"/>
        <v>40</v>
      </c>
    </row>
    <row r="18" spans="2:12" x14ac:dyDescent="0.25">
      <c r="B18" s="14">
        <f t="shared" si="5"/>
        <v>9</v>
      </c>
      <c r="C18" s="8">
        <v>1.2</v>
      </c>
      <c r="D18" s="15">
        <f t="shared" si="0"/>
        <v>41.2</v>
      </c>
      <c r="E18" s="7">
        <v>0.8</v>
      </c>
      <c r="F18" s="16">
        <f t="shared" si="1"/>
        <v>40.799999999999997</v>
      </c>
      <c r="G18" s="8">
        <v>0.3</v>
      </c>
      <c r="H18" s="15">
        <f t="shared" si="2"/>
        <v>40.299999999999997</v>
      </c>
      <c r="I18" s="7">
        <v>0</v>
      </c>
      <c r="J18" s="16">
        <f t="shared" si="3"/>
        <v>40</v>
      </c>
      <c r="K18" s="8">
        <v>0</v>
      </c>
      <c r="L18" s="15">
        <f t="shared" si="4"/>
        <v>40</v>
      </c>
    </row>
    <row r="19" spans="2:12" x14ac:dyDescent="0.25">
      <c r="B19" s="9">
        <f t="shared" si="5"/>
        <v>10</v>
      </c>
      <c r="C19" s="10">
        <v>1.5</v>
      </c>
      <c r="D19" s="11">
        <f t="shared" si="0"/>
        <v>41.5</v>
      </c>
      <c r="E19" s="12">
        <v>0.9</v>
      </c>
      <c r="F19" s="13">
        <f t="shared" si="1"/>
        <v>40.9</v>
      </c>
      <c r="G19" s="10">
        <v>0.3</v>
      </c>
      <c r="H19" s="11">
        <f t="shared" si="2"/>
        <v>40.299999999999997</v>
      </c>
      <c r="I19" s="12">
        <v>0</v>
      </c>
      <c r="J19" s="13">
        <f t="shared" si="3"/>
        <v>40</v>
      </c>
      <c r="K19" s="10">
        <v>0</v>
      </c>
      <c r="L19" s="11">
        <f t="shared" si="4"/>
        <v>40</v>
      </c>
    </row>
    <row r="20" spans="2:12" x14ac:dyDescent="0.25">
      <c r="B20" s="14">
        <v>15</v>
      </c>
      <c r="C20" s="8">
        <v>3.5</v>
      </c>
      <c r="D20" s="15">
        <f t="shared" si="0"/>
        <v>43.5</v>
      </c>
      <c r="E20" s="7">
        <v>1.6</v>
      </c>
      <c r="F20" s="16">
        <f t="shared" si="1"/>
        <v>41.6</v>
      </c>
      <c r="G20" s="8">
        <v>0.5</v>
      </c>
      <c r="H20" s="15">
        <f t="shared" si="2"/>
        <v>40.5</v>
      </c>
      <c r="I20" s="7">
        <v>0.2</v>
      </c>
      <c r="J20" s="16">
        <f t="shared" si="3"/>
        <v>40.200000000000003</v>
      </c>
      <c r="K20" s="8">
        <v>0.1</v>
      </c>
      <c r="L20" s="15">
        <f t="shared" si="4"/>
        <v>40.1</v>
      </c>
    </row>
    <row r="21" spans="2:12" x14ac:dyDescent="0.25">
      <c r="B21" s="9">
        <v>20</v>
      </c>
      <c r="C21" s="10">
        <v>6</v>
      </c>
      <c r="D21" s="11">
        <f t="shared" si="0"/>
        <v>46</v>
      </c>
      <c r="E21" s="12">
        <v>3.3</v>
      </c>
      <c r="F21" s="13">
        <f t="shared" si="1"/>
        <v>43.3</v>
      </c>
      <c r="G21" s="10">
        <v>0.9</v>
      </c>
      <c r="H21" s="11">
        <f t="shared" si="2"/>
        <v>40.9</v>
      </c>
      <c r="I21" s="12">
        <v>0.4</v>
      </c>
      <c r="J21" s="13">
        <f t="shared" si="3"/>
        <v>40.4</v>
      </c>
      <c r="K21" s="10">
        <v>0.3</v>
      </c>
      <c r="L21" s="11">
        <f t="shared" si="4"/>
        <v>40.299999999999997</v>
      </c>
    </row>
    <row r="22" spans="2:12" x14ac:dyDescent="0.25">
      <c r="B22" s="14">
        <v>30</v>
      </c>
      <c r="C22" s="8"/>
      <c r="D22" s="17"/>
      <c r="E22" s="7">
        <v>7.5</v>
      </c>
      <c r="F22" s="16">
        <f t="shared" si="1"/>
        <v>47.5</v>
      </c>
      <c r="G22" s="8">
        <v>1.9</v>
      </c>
      <c r="H22" s="15">
        <f t="shared" si="2"/>
        <v>41.9</v>
      </c>
      <c r="I22" s="7">
        <v>1</v>
      </c>
      <c r="J22" s="16">
        <f t="shared" si="3"/>
        <v>41</v>
      </c>
      <c r="K22" s="8">
        <v>0.6</v>
      </c>
      <c r="L22" s="15">
        <f t="shared" si="4"/>
        <v>40.6</v>
      </c>
    </row>
    <row r="23" spans="2:12" x14ac:dyDescent="0.25">
      <c r="B23" s="9">
        <v>40</v>
      </c>
      <c r="C23" s="10"/>
      <c r="D23" s="18"/>
      <c r="E23" s="12"/>
      <c r="F23" s="19"/>
      <c r="G23" s="10">
        <v>3.4</v>
      </c>
      <c r="H23" s="11">
        <f t="shared" si="2"/>
        <v>43.4</v>
      </c>
      <c r="I23" s="12">
        <v>1.5</v>
      </c>
      <c r="J23" s="13">
        <f t="shared" si="3"/>
        <v>41.5</v>
      </c>
      <c r="K23" s="10">
        <v>0.9</v>
      </c>
      <c r="L23" s="11">
        <f t="shared" si="4"/>
        <v>40.9</v>
      </c>
    </row>
    <row r="24" spans="2:12" x14ac:dyDescent="0.25">
      <c r="B24" s="14">
        <v>50</v>
      </c>
      <c r="C24" s="8"/>
      <c r="D24" s="17"/>
      <c r="E24" s="7"/>
      <c r="F24" s="20"/>
      <c r="G24" s="8">
        <v>5.4</v>
      </c>
      <c r="H24" s="15">
        <f t="shared" si="2"/>
        <v>45.4</v>
      </c>
      <c r="I24" s="7">
        <v>2.6</v>
      </c>
      <c r="J24" s="16">
        <f t="shared" si="3"/>
        <v>42.6</v>
      </c>
      <c r="K24" s="8">
        <v>1.1000000000000001</v>
      </c>
      <c r="L24" s="15">
        <f t="shared" si="4"/>
        <v>41.1</v>
      </c>
    </row>
    <row r="25" spans="2:12" x14ac:dyDescent="0.25">
      <c r="B25" s="9">
        <v>60</v>
      </c>
      <c r="C25" s="10"/>
      <c r="D25" s="18"/>
      <c r="E25" s="12"/>
      <c r="F25" s="19"/>
      <c r="G25" s="10"/>
      <c r="H25" s="18"/>
      <c r="I25" s="12">
        <v>3.7</v>
      </c>
      <c r="J25" s="13">
        <f t="shared" si="3"/>
        <v>43.7</v>
      </c>
      <c r="K25" s="10">
        <v>1.7</v>
      </c>
      <c r="L25" s="11">
        <f t="shared" si="4"/>
        <v>41.7</v>
      </c>
    </row>
    <row r="26" spans="2:12" x14ac:dyDescent="0.25">
      <c r="B26" s="14">
        <v>70</v>
      </c>
      <c r="C26" s="8"/>
      <c r="D26" s="17"/>
      <c r="E26" s="7"/>
      <c r="F26" s="20"/>
      <c r="G26" s="8"/>
      <c r="H26" s="17"/>
      <c r="I26" s="7">
        <v>4.9000000000000004</v>
      </c>
      <c r="J26" s="16">
        <f t="shared" si="3"/>
        <v>44.9</v>
      </c>
      <c r="K26" s="8">
        <v>2</v>
      </c>
      <c r="L26" s="15">
        <f t="shared" si="4"/>
        <v>42</v>
      </c>
    </row>
    <row r="27" spans="2:12" x14ac:dyDescent="0.25">
      <c r="B27" s="9">
        <v>80</v>
      </c>
      <c r="C27" s="10"/>
      <c r="D27" s="18"/>
      <c r="E27" s="12"/>
      <c r="F27" s="19"/>
      <c r="G27" s="10"/>
      <c r="H27" s="18"/>
      <c r="I27" s="12">
        <v>6.1</v>
      </c>
      <c r="J27" s="13">
        <f t="shared" si="3"/>
        <v>46.1</v>
      </c>
      <c r="K27" s="10">
        <v>2.6</v>
      </c>
      <c r="L27" s="11">
        <f t="shared" si="4"/>
        <v>42.6</v>
      </c>
    </row>
    <row r="28" spans="2:12" x14ac:dyDescent="0.25">
      <c r="B28" s="14">
        <v>90</v>
      </c>
      <c r="C28" s="8"/>
      <c r="D28" s="17"/>
      <c r="E28" s="7"/>
      <c r="F28" s="20"/>
      <c r="G28" s="8"/>
      <c r="H28" s="17"/>
      <c r="I28" s="7">
        <v>7.7</v>
      </c>
      <c r="J28" s="16">
        <f t="shared" si="3"/>
        <v>47.7</v>
      </c>
      <c r="K28" s="8">
        <v>3.1</v>
      </c>
      <c r="L28" s="15">
        <f t="shared" si="4"/>
        <v>43.1</v>
      </c>
    </row>
    <row r="29" spans="2:12" x14ac:dyDescent="0.25">
      <c r="B29" s="9">
        <v>100</v>
      </c>
      <c r="C29" s="10"/>
      <c r="D29" s="18"/>
      <c r="E29" s="12"/>
      <c r="F29" s="19"/>
      <c r="G29" s="10"/>
      <c r="H29" s="18"/>
      <c r="I29" s="12">
        <v>9.8000000000000007</v>
      </c>
      <c r="J29" s="13">
        <f t="shared" si="3"/>
        <v>49.8</v>
      </c>
      <c r="K29" s="10">
        <v>3.8</v>
      </c>
      <c r="L29" s="11">
        <f t="shared" si="4"/>
        <v>43.8</v>
      </c>
    </row>
    <row r="30" spans="2:12" x14ac:dyDescent="0.25">
      <c r="B30" s="14">
        <v>110</v>
      </c>
      <c r="C30" s="8"/>
      <c r="D30" s="17"/>
      <c r="E30" s="7"/>
      <c r="F30" s="20"/>
      <c r="G30" s="8"/>
      <c r="H30" s="17"/>
      <c r="I30" s="7"/>
      <c r="J30" s="20"/>
      <c r="K30" s="8">
        <v>4.3</v>
      </c>
      <c r="L30" s="15">
        <f t="shared" si="4"/>
        <v>44.3</v>
      </c>
    </row>
    <row r="31" spans="2:12" x14ac:dyDescent="0.25">
      <c r="B31" s="9">
        <v>120</v>
      </c>
      <c r="C31" s="10"/>
      <c r="D31" s="18"/>
      <c r="E31" s="12"/>
      <c r="F31" s="19"/>
      <c r="G31" s="10"/>
      <c r="H31" s="18"/>
      <c r="I31" s="12"/>
      <c r="J31" s="19"/>
      <c r="K31" s="10">
        <v>5.2</v>
      </c>
      <c r="L31" s="11">
        <f t="shared" si="4"/>
        <v>45.2</v>
      </c>
    </row>
    <row r="32" spans="2:12" x14ac:dyDescent="0.25">
      <c r="B32" s="14">
        <v>130</v>
      </c>
      <c r="C32" s="8"/>
      <c r="D32" s="17"/>
      <c r="E32" s="7"/>
      <c r="F32" s="20"/>
      <c r="G32" s="8"/>
      <c r="H32" s="17"/>
      <c r="I32" s="7"/>
      <c r="J32" s="20"/>
      <c r="K32" s="8">
        <v>6.2</v>
      </c>
      <c r="L32" s="15">
        <f t="shared" si="4"/>
        <v>46.2</v>
      </c>
    </row>
    <row r="33" spans="2:12" x14ac:dyDescent="0.25">
      <c r="B33" s="9">
        <v>140</v>
      </c>
      <c r="C33" s="10"/>
      <c r="D33" s="18"/>
      <c r="E33" s="12"/>
      <c r="F33" s="19"/>
      <c r="G33" s="10"/>
      <c r="H33" s="18"/>
      <c r="I33" s="12"/>
      <c r="J33" s="19"/>
      <c r="K33" s="10">
        <v>7.3</v>
      </c>
      <c r="L33" s="11">
        <f t="shared" si="4"/>
        <v>47.3</v>
      </c>
    </row>
    <row r="34" spans="2:12" x14ac:dyDescent="0.25">
      <c r="B34" s="14">
        <v>150</v>
      </c>
      <c r="C34" s="8"/>
      <c r="D34" s="17"/>
      <c r="E34" s="7"/>
      <c r="F34" s="20"/>
      <c r="G34" s="8"/>
      <c r="H34" s="17"/>
      <c r="I34" s="7"/>
      <c r="J34" s="20"/>
      <c r="K34" s="8">
        <v>8.1999999999999993</v>
      </c>
      <c r="L34" s="15">
        <f t="shared" si="4"/>
        <v>48.2</v>
      </c>
    </row>
    <row r="35" spans="2:12" ht="15.75" thickBot="1" x14ac:dyDescent="0.3">
      <c r="B35" s="21">
        <v>160</v>
      </c>
      <c r="C35" s="22"/>
      <c r="D35" s="23"/>
      <c r="E35" s="24"/>
      <c r="F35" s="25"/>
      <c r="G35" s="22"/>
      <c r="H35" s="23"/>
      <c r="I35" s="24"/>
      <c r="J35" s="25"/>
      <c r="K35" s="22">
        <v>9.9</v>
      </c>
      <c r="L35" s="26">
        <f t="shared" si="4"/>
        <v>49.9</v>
      </c>
    </row>
    <row r="37" spans="2:12" ht="15.75" thickBot="1" x14ac:dyDescent="0.3"/>
    <row r="38" spans="2:12" ht="15.75" thickBot="1" x14ac:dyDescent="0.3">
      <c r="C38" s="27" t="s">
        <v>39</v>
      </c>
      <c r="D38" s="28">
        <v>40</v>
      </c>
      <c r="E38" t="s">
        <v>40</v>
      </c>
    </row>
    <row r="42" spans="2:12" x14ac:dyDescent="0.25">
      <c r="C42" s="29"/>
    </row>
  </sheetData>
  <sheetProtection algorithmName="SHA-512" hashValue="ryWy3WOg87/Yjsvu07/oJqyjOacx4jJIiTZi/qv87tQXrUxZI1GplJRW56IbAZrrFKKYE0dP3rDE/HXrEuaXEw==" saltValue="z6MuWHcvuuLZZaZdo6Uw8w==" spinCount="100000" sheet="1" objects="1" scenarios="1"/>
  <mergeCells count="21">
    <mergeCell ref="F6:F9"/>
    <mergeCell ref="G6:G9"/>
    <mergeCell ref="H6:H9"/>
    <mergeCell ref="I6:I9"/>
    <mergeCell ref="J6:J9"/>
    <mergeCell ref="K4:L4"/>
    <mergeCell ref="C5:D5"/>
    <mergeCell ref="E5:F5"/>
    <mergeCell ref="G5:H5"/>
    <mergeCell ref="B4:B9"/>
    <mergeCell ref="C4:D4"/>
    <mergeCell ref="E4:F4"/>
    <mergeCell ref="G4:H4"/>
    <mergeCell ref="I4:J4"/>
    <mergeCell ref="K6:K9"/>
    <mergeCell ref="L6:L9"/>
    <mergeCell ref="I5:J5"/>
    <mergeCell ref="K5:L5"/>
    <mergeCell ref="C6:C9"/>
    <mergeCell ref="D6:D9"/>
    <mergeCell ref="E6:E9"/>
  </mergeCell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D1:S11"/>
  <sheetViews>
    <sheetView workbookViewId="0">
      <selection activeCell="H8" sqref="H8"/>
    </sheetView>
  </sheetViews>
  <sheetFormatPr defaultColWidth="8.85546875" defaultRowHeight="15" x14ac:dyDescent="0.25"/>
  <cols>
    <col min="4" max="4" width="16.140625" customWidth="1"/>
    <col min="5" max="5" width="12.7109375" customWidth="1"/>
    <col min="6" max="7" width="11.7109375" customWidth="1"/>
    <col min="8" max="8" width="10.28515625" customWidth="1"/>
    <col min="9" max="9" width="11.42578125" customWidth="1"/>
    <col min="10" max="10" width="13.28515625" customWidth="1"/>
    <col min="11" max="11" width="11.42578125" customWidth="1"/>
    <col min="12" max="13" width="10.7109375" customWidth="1"/>
  </cols>
  <sheetData>
    <row r="1" spans="4:19" x14ac:dyDescent="0.25">
      <c r="R1" t="s">
        <v>41</v>
      </c>
      <c r="S1" t="s">
        <v>42</v>
      </c>
    </row>
    <row r="2" spans="4:19" x14ac:dyDescent="0.25">
      <c r="Q2" s="27" t="s">
        <v>61</v>
      </c>
      <c r="R2">
        <f>'DEMAND WORKSHEET'!F52</f>
        <v>0</v>
      </c>
      <c r="S2" s="29">
        <f>R2-M8</f>
        <v>0</v>
      </c>
    </row>
    <row r="3" spans="4:19" x14ac:dyDescent="0.25">
      <c r="Q3" s="27" t="s">
        <v>63</v>
      </c>
      <c r="R3">
        <f>'DEMAND WORKSHEET'!F52</f>
        <v>0</v>
      </c>
      <c r="S3" s="29">
        <f t="shared" ref="S3:S5" si="0">R3-M9</f>
        <v>0</v>
      </c>
    </row>
    <row r="4" spans="4:19" x14ac:dyDescent="0.25">
      <c r="Q4" s="27" t="s">
        <v>62</v>
      </c>
      <c r="R4">
        <f>'DEMAND WORKSHEET'!F52</f>
        <v>0</v>
      </c>
      <c r="S4" s="29">
        <f t="shared" si="0"/>
        <v>0</v>
      </c>
    </row>
    <row r="5" spans="4:19" x14ac:dyDescent="0.25">
      <c r="K5" t="s">
        <v>43</v>
      </c>
      <c r="L5" t="s">
        <v>44</v>
      </c>
      <c r="M5" t="s">
        <v>44</v>
      </c>
      <c r="Q5" s="27" t="s">
        <v>88</v>
      </c>
      <c r="R5">
        <f>'DEMAND WORKSHEET'!F52</f>
        <v>0</v>
      </c>
      <c r="S5" s="29">
        <f t="shared" si="0"/>
        <v>0</v>
      </c>
    </row>
    <row r="6" spans="4:19" x14ac:dyDescent="0.25">
      <c r="D6" t="s">
        <v>45</v>
      </c>
      <c r="E6" t="s">
        <v>46</v>
      </c>
      <c r="F6" t="s">
        <v>47</v>
      </c>
      <c r="G6" t="s">
        <v>48</v>
      </c>
      <c r="H6" t="s">
        <v>49</v>
      </c>
      <c r="I6" t="s">
        <v>50</v>
      </c>
      <c r="J6" t="s">
        <v>51</v>
      </c>
      <c r="K6" t="s">
        <v>52</v>
      </c>
      <c r="L6" t="s">
        <v>53</v>
      </c>
      <c r="M6" t="s">
        <v>54</v>
      </c>
      <c r="O6" t="s">
        <v>55</v>
      </c>
    </row>
    <row r="8" spans="4:19" x14ac:dyDescent="0.25">
      <c r="D8" s="30">
        <v>1</v>
      </c>
      <c r="E8">
        <f t="shared" ref="E8:E10" si="1">3.14159245653*(D8/12)^2/4</f>
        <v>5.4541535703645835E-3</v>
      </c>
      <c r="F8" s="32">
        <f>'DEMAND WORKSHEET'!F50</f>
        <v>0</v>
      </c>
      <c r="G8" s="29">
        <f t="shared" ref="G8:G10" si="2">F8/7.48/60</f>
        <v>0</v>
      </c>
      <c r="H8" s="29">
        <f t="shared" ref="H8:H10" si="3">G8/E8</f>
        <v>0</v>
      </c>
      <c r="I8">
        <v>130</v>
      </c>
      <c r="J8">
        <f t="shared" ref="J8:J10" si="4">10.44*100*F8^1.865/((D8)^4.865*(I8^1.865))</f>
        <v>0</v>
      </c>
      <c r="K8" s="30">
        <f>'DEMAND WORKSHEET'!F53</f>
        <v>0</v>
      </c>
      <c r="L8" s="29">
        <f t="shared" ref="L8:L10" si="5">J8*K8/100</f>
        <v>0</v>
      </c>
      <c r="M8" s="31">
        <f t="shared" ref="M8:M10" si="6">L8/2.31</f>
        <v>0</v>
      </c>
      <c r="O8" s="29">
        <f>E8*K8*7.48</f>
        <v>0</v>
      </c>
    </row>
    <row r="9" spans="4:19" x14ac:dyDescent="0.25">
      <c r="D9" s="30">
        <v>1.5</v>
      </c>
      <c r="E9">
        <f t="shared" si="1"/>
        <v>1.2271845533320313E-2</v>
      </c>
      <c r="F9" s="32">
        <f>'DEMAND WORKSHEET'!F50</f>
        <v>0</v>
      </c>
      <c r="G9" s="29">
        <f t="shared" si="2"/>
        <v>0</v>
      </c>
      <c r="H9" s="29">
        <f t="shared" si="3"/>
        <v>0</v>
      </c>
      <c r="I9">
        <v>130</v>
      </c>
      <c r="J9">
        <f t="shared" si="4"/>
        <v>0</v>
      </c>
      <c r="K9" s="30">
        <f>'DEMAND WORKSHEET'!F53</f>
        <v>0</v>
      </c>
      <c r="L9" s="29">
        <f t="shared" si="5"/>
        <v>0</v>
      </c>
      <c r="M9" s="31">
        <f t="shared" si="6"/>
        <v>0</v>
      </c>
      <c r="O9" s="29">
        <f t="shared" ref="O9:O11" si="7">E9*K9*7.48</f>
        <v>0</v>
      </c>
    </row>
    <row r="10" spans="4:19" x14ac:dyDescent="0.25">
      <c r="D10" s="30">
        <v>2</v>
      </c>
      <c r="E10">
        <f t="shared" si="1"/>
        <v>2.1816614281458334E-2</v>
      </c>
      <c r="F10" s="32">
        <f>'DEMAND WORKSHEET'!F50</f>
        <v>0</v>
      </c>
      <c r="G10" s="29">
        <f t="shared" si="2"/>
        <v>0</v>
      </c>
      <c r="H10" s="29">
        <f t="shared" si="3"/>
        <v>0</v>
      </c>
      <c r="I10">
        <v>130</v>
      </c>
      <c r="J10">
        <f t="shared" si="4"/>
        <v>0</v>
      </c>
      <c r="K10" s="30">
        <f>'DEMAND WORKSHEET'!F53</f>
        <v>0</v>
      </c>
      <c r="L10" s="29">
        <f t="shared" si="5"/>
        <v>0</v>
      </c>
      <c r="M10" s="31">
        <f t="shared" si="6"/>
        <v>0</v>
      </c>
      <c r="O10" s="29">
        <f t="shared" si="7"/>
        <v>0</v>
      </c>
    </row>
    <row r="11" spans="4:19" x14ac:dyDescent="0.25">
      <c r="D11" s="30">
        <v>2.5</v>
      </c>
      <c r="E11">
        <f t="shared" ref="E11" si="8">3.14159245653*(D11/12)^2/4</f>
        <v>3.4088459814778649E-2</v>
      </c>
      <c r="F11" s="32">
        <f>'DEMAND WORKSHEET'!F50</f>
        <v>0</v>
      </c>
      <c r="G11" s="29">
        <f t="shared" ref="G11" si="9">F11/7.48/60</f>
        <v>0</v>
      </c>
      <c r="H11" s="29">
        <f t="shared" ref="H11" si="10">G11/E11</f>
        <v>0</v>
      </c>
      <c r="I11">
        <v>130</v>
      </c>
      <c r="J11">
        <f t="shared" ref="J11" si="11">10.44*100*F11^1.865/((D11)^4.865*(I11^1.865))</f>
        <v>0</v>
      </c>
      <c r="K11" s="30">
        <f>'DEMAND WORKSHEET'!F53</f>
        <v>0</v>
      </c>
      <c r="L11" s="29">
        <f t="shared" ref="L11" si="12">J11*K11/100</f>
        <v>0</v>
      </c>
      <c r="M11" s="31">
        <f t="shared" ref="M11" si="13">L11/2.31</f>
        <v>0</v>
      </c>
      <c r="O11" s="29">
        <f t="shared" si="7"/>
        <v>0</v>
      </c>
    </row>
  </sheetData>
  <sheetProtection algorithmName="SHA-512" hashValue="BwwSgQtjPnsGJWwTZxp7hvn0+tQ8eD4OY9WrfJskDBfr/d/a3Unn4L/6Vr0ICdbz+f/QP44w1EuNEdy3FurcKQ==" saltValue="nzpqGG420gYX6YyKISGKAQ==" spinCount="100000" sheet="1" objects="1" scenarios="1"/>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DEMAND WORKSHEET</vt:lpstr>
      <vt:lpstr>NEW SERVICE APPLICATION</vt:lpstr>
      <vt:lpstr>NEW SERVICE BID SHEET</vt:lpstr>
      <vt:lpstr>TOTAL COSTS SHEET</vt:lpstr>
      <vt:lpstr>METER TABLE</vt:lpstr>
      <vt:lpstr>HEADLOSS CALCULATIONS</vt:lpstr>
      <vt:lpstr>'NEW SERVICE APPLICATION'!Print_Area</vt:lpstr>
      <vt:lpstr>'TOTAL COSTS 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D Pruitt</dc:creator>
  <cp:lastModifiedBy>Charles D Pruitt</cp:lastModifiedBy>
  <cp:lastPrinted>2021-02-04T19:39:59Z</cp:lastPrinted>
  <dcterms:created xsi:type="dcterms:W3CDTF">2021-01-13T22:06:42Z</dcterms:created>
  <dcterms:modified xsi:type="dcterms:W3CDTF">2024-08-29T17:50:27Z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6c87f6-c46e-48eb-b7ce-d3a4a7d30611_Enabled">
    <vt:lpwstr>True</vt:lpwstr>
  </property>
  <property fmtid="{D5CDD505-2E9C-101B-9397-08002B2CF9AE}" pid="3" name="MSIP_Label_846c87f6-c46e-48eb-b7ce-d3a4a7d30611_SiteId">
    <vt:lpwstr>35378cf9-dac0-45f0-84c7-1bfb98207b59</vt:lpwstr>
  </property>
  <property fmtid="{D5CDD505-2E9C-101B-9397-08002B2CF9AE}" pid="4" name="MSIP_Label_846c87f6-c46e-48eb-b7ce-d3a4a7d30611_Owner">
    <vt:lpwstr>Dave.Pruitt@amwater.com</vt:lpwstr>
  </property>
  <property fmtid="{D5CDD505-2E9C-101B-9397-08002B2CF9AE}" pid="5" name="MSIP_Label_846c87f6-c46e-48eb-b7ce-d3a4a7d30611_SetDate">
    <vt:lpwstr>2021-01-14T00:14:16.6412597Z</vt:lpwstr>
  </property>
  <property fmtid="{D5CDD505-2E9C-101B-9397-08002B2CF9AE}" pid="6" name="MSIP_Label_846c87f6-c46e-48eb-b7ce-d3a4a7d30611_Name">
    <vt:lpwstr>General</vt:lpwstr>
  </property>
  <property fmtid="{D5CDD505-2E9C-101B-9397-08002B2CF9AE}" pid="7" name="MSIP_Label_846c87f6-c46e-48eb-b7ce-d3a4a7d30611_Application">
    <vt:lpwstr>Microsoft Azure Information Protection</vt:lpwstr>
  </property>
  <property fmtid="{D5CDD505-2E9C-101B-9397-08002B2CF9AE}" pid="8" name="MSIP_Label_846c87f6-c46e-48eb-b7ce-d3a4a7d30611_ActionId">
    <vt:lpwstr>24dd5cd8-dcd8-4eb6-8ac9-25472b6a4352</vt:lpwstr>
  </property>
  <property fmtid="{D5CDD505-2E9C-101B-9397-08002B2CF9AE}" pid="9" name="MSIP_Label_846c87f6-c46e-48eb-b7ce-d3a4a7d30611_Extended_MSFT_Method">
    <vt:lpwstr>Automatic</vt:lpwstr>
  </property>
  <property fmtid="{D5CDD505-2E9C-101B-9397-08002B2CF9AE}" pid="10" name="Sensitivity">
    <vt:lpwstr>General</vt:lpwstr>
  </property>
</Properties>
</file>